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1475" windowHeight="14370"/>
  </bookViews>
  <sheets>
    <sheet name="Freelancer Template" sheetId="8" r:id="rId1"/>
    <sheet name="Physical Template" sheetId="3" r:id="rId2"/>
    <sheet name="Caster Template" sheetId="7" r:id="rId3"/>
    <sheet name="Supplementals" sheetId="6" r:id="rId4"/>
    <sheet name="Example - Rolina" sheetId="2" r:id="rId5"/>
  </sheets>
  <calcPr calcId="145621"/>
</workbook>
</file>

<file path=xl/calcChain.xml><?xml version="1.0" encoding="utf-8"?>
<calcChain xmlns="http://schemas.openxmlformats.org/spreadsheetml/2006/main">
  <c r="J21" i="7" l="1"/>
  <c r="J21" i="8"/>
  <c r="J21" i="3"/>
  <c r="J22" i="8" l="1"/>
  <c r="J23" i="8" s="1"/>
  <c r="J24" i="8" s="1"/>
  <c r="J25" i="8" s="1"/>
  <c r="J28" i="8" s="1"/>
  <c r="J17" i="8"/>
  <c r="J96" i="8"/>
  <c r="J90" i="8" s="1"/>
  <c r="I96" i="8"/>
  <c r="I90" i="8" s="1"/>
  <c r="H96" i="8"/>
  <c r="H17" i="8" s="1"/>
  <c r="G96" i="8"/>
  <c r="G90" i="8" s="1"/>
  <c r="F96" i="8"/>
  <c r="F17" i="8" s="1"/>
  <c r="E96" i="8"/>
  <c r="E90" i="8" s="1"/>
  <c r="D96" i="8"/>
  <c r="D17" i="8" s="1"/>
  <c r="C96" i="8"/>
  <c r="C90" i="8" s="1"/>
  <c r="J15" i="8"/>
  <c r="I15" i="8"/>
  <c r="H15" i="8"/>
  <c r="G15" i="8"/>
  <c r="F15" i="8"/>
  <c r="E15" i="8"/>
  <c r="D15" i="8"/>
  <c r="C15" i="8"/>
  <c r="J14" i="8"/>
  <c r="I14" i="8"/>
  <c r="H14" i="8"/>
  <c r="G14" i="8"/>
  <c r="F14" i="8"/>
  <c r="E14" i="8"/>
  <c r="D14" i="8"/>
  <c r="C14" i="8"/>
  <c r="J13" i="8"/>
  <c r="I13" i="8"/>
  <c r="H13" i="8"/>
  <c r="G13" i="8"/>
  <c r="F13" i="8"/>
  <c r="E13" i="8"/>
  <c r="D13" i="8"/>
  <c r="C13" i="8"/>
  <c r="J12" i="8"/>
  <c r="I12" i="8"/>
  <c r="H12" i="8"/>
  <c r="G12" i="8"/>
  <c r="F12" i="8"/>
  <c r="E12" i="8"/>
  <c r="D12" i="8"/>
  <c r="C12" i="8"/>
  <c r="J11" i="8"/>
  <c r="I11" i="8"/>
  <c r="H11" i="8"/>
  <c r="G11" i="8"/>
  <c r="F11" i="8"/>
  <c r="E11" i="8"/>
  <c r="D11" i="8"/>
  <c r="C11" i="8"/>
  <c r="J22" i="7"/>
  <c r="J23" i="7" s="1"/>
  <c r="J24" i="7" s="1"/>
  <c r="J25" i="7" s="1"/>
  <c r="J28" i="7" s="1"/>
  <c r="J17" i="7"/>
  <c r="J99" i="7"/>
  <c r="J100" i="7" s="1"/>
  <c r="I99" i="7"/>
  <c r="I100" i="7" s="1"/>
  <c r="H99" i="7"/>
  <c r="H100" i="7" s="1"/>
  <c r="G99" i="7"/>
  <c r="G17" i="7" s="1"/>
  <c r="F99" i="7"/>
  <c r="F100" i="7" s="1"/>
  <c r="E99" i="7"/>
  <c r="E100" i="7" s="1"/>
  <c r="D99" i="7"/>
  <c r="D100" i="7" s="1"/>
  <c r="C99" i="7"/>
  <c r="C17" i="7" s="1"/>
  <c r="J15" i="7"/>
  <c r="I15" i="7"/>
  <c r="H15" i="7"/>
  <c r="G15" i="7"/>
  <c r="F15" i="7"/>
  <c r="E15" i="7"/>
  <c r="D15" i="7"/>
  <c r="C15" i="7"/>
  <c r="J14" i="7"/>
  <c r="I14" i="7"/>
  <c r="H14" i="7"/>
  <c r="G14" i="7"/>
  <c r="F14" i="7"/>
  <c r="E14" i="7"/>
  <c r="D14" i="7"/>
  <c r="C14" i="7"/>
  <c r="J13" i="7"/>
  <c r="I13" i="7"/>
  <c r="H13" i="7"/>
  <c r="G13" i="7"/>
  <c r="F13" i="7"/>
  <c r="E13" i="7"/>
  <c r="D13" i="7"/>
  <c r="C13" i="7"/>
  <c r="J12" i="7"/>
  <c r="I12" i="7"/>
  <c r="H12" i="7"/>
  <c r="G12" i="7"/>
  <c r="F12" i="7"/>
  <c r="E12" i="7"/>
  <c r="D12" i="7"/>
  <c r="C12" i="7"/>
  <c r="J11" i="7"/>
  <c r="I11" i="7"/>
  <c r="H11" i="7"/>
  <c r="G11" i="7"/>
  <c r="F11" i="7"/>
  <c r="E11" i="7"/>
  <c r="D11" i="7"/>
  <c r="C11" i="7"/>
  <c r="J17" i="3"/>
  <c r="J91" i="3"/>
  <c r="J92" i="3" s="1"/>
  <c r="J15" i="3"/>
  <c r="J14" i="3"/>
  <c r="J13" i="3"/>
  <c r="J12" i="3"/>
  <c r="J11" i="3"/>
  <c r="J99" i="2"/>
  <c r="J100" i="2" s="1"/>
  <c r="I99" i="2"/>
  <c r="I100" i="2" s="1"/>
  <c r="J21" i="2"/>
  <c r="J22" i="2" s="1"/>
  <c r="J23" i="2" s="1"/>
  <c r="J24" i="2" s="1"/>
  <c r="J25" i="2" s="1"/>
  <c r="J28" i="2" s="1"/>
  <c r="J17" i="2"/>
  <c r="J25" i="3"/>
  <c r="J28" i="3" s="1"/>
  <c r="J24" i="3"/>
  <c r="J23" i="3"/>
  <c r="J22" i="3"/>
  <c r="I91" i="3"/>
  <c r="I92" i="3" s="1"/>
  <c r="H91" i="3"/>
  <c r="H17" i="3" s="1"/>
  <c r="G91" i="3"/>
  <c r="G17" i="3" s="1"/>
  <c r="F91" i="3"/>
  <c r="F92" i="3" s="1"/>
  <c r="E91" i="3"/>
  <c r="E92" i="3" s="1"/>
  <c r="D91" i="3"/>
  <c r="D17" i="3" s="1"/>
  <c r="C91" i="3"/>
  <c r="C17" i="3" s="1"/>
  <c r="I15" i="3"/>
  <c r="H15" i="3"/>
  <c r="G15" i="3"/>
  <c r="F15" i="3"/>
  <c r="E15" i="3"/>
  <c r="D15" i="3"/>
  <c r="C15" i="3"/>
  <c r="I14" i="3"/>
  <c r="H14" i="3"/>
  <c r="G14" i="3"/>
  <c r="F14" i="3"/>
  <c r="E14" i="3"/>
  <c r="D14" i="3"/>
  <c r="C14" i="3"/>
  <c r="I13" i="3"/>
  <c r="H13" i="3"/>
  <c r="G13" i="3"/>
  <c r="F13" i="3"/>
  <c r="E13" i="3"/>
  <c r="D13" i="3"/>
  <c r="C13" i="3"/>
  <c r="I12" i="3"/>
  <c r="H12" i="3"/>
  <c r="G12" i="3"/>
  <c r="F12" i="3"/>
  <c r="E12" i="3"/>
  <c r="D12" i="3"/>
  <c r="C12" i="3"/>
  <c r="I11" i="3"/>
  <c r="H11" i="3"/>
  <c r="G11" i="3"/>
  <c r="F11" i="3"/>
  <c r="E11" i="3"/>
  <c r="D11" i="3"/>
  <c r="C11" i="3"/>
  <c r="H99" i="2"/>
  <c r="H100" i="2" s="1"/>
  <c r="G99" i="2"/>
  <c r="G100" i="2" s="1"/>
  <c r="F99" i="2"/>
  <c r="F17" i="2" s="1"/>
  <c r="E99" i="2"/>
  <c r="E100" i="2" s="1"/>
  <c r="D99" i="2"/>
  <c r="D100" i="2" s="1"/>
  <c r="C99" i="2"/>
  <c r="C17" i="2" s="1"/>
  <c r="J15" i="2"/>
  <c r="I15" i="2"/>
  <c r="H15" i="2"/>
  <c r="G15" i="2"/>
  <c r="F15" i="2"/>
  <c r="E15" i="2"/>
  <c r="D15" i="2"/>
  <c r="C15" i="2"/>
  <c r="J14" i="2"/>
  <c r="I14" i="2"/>
  <c r="H14" i="2"/>
  <c r="G14" i="2"/>
  <c r="F14" i="2"/>
  <c r="E14" i="2"/>
  <c r="D14" i="2"/>
  <c r="C14" i="2"/>
  <c r="J13" i="2"/>
  <c r="I13" i="2"/>
  <c r="H13" i="2"/>
  <c r="G13" i="2"/>
  <c r="F13" i="2"/>
  <c r="E13" i="2"/>
  <c r="D13" i="2"/>
  <c r="C13" i="2"/>
  <c r="J12" i="2"/>
  <c r="I12" i="2"/>
  <c r="H12" i="2"/>
  <c r="G12" i="2"/>
  <c r="F12" i="2"/>
  <c r="E12" i="2"/>
  <c r="D12" i="2"/>
  <c r="C12" i="2"/>
  <c r="J11" i="2"/>
  <c r="I11" i="2"/>
  <c r="H11" i="2"/>
  <c r="G11" i="2"/>
  <c r="F11" i="2"/>
  <c r="E11" i="2"/>
  <c r="D11" i="2"/>
  <c r="C11" i="2"/>
  <c r="C100" i="7" l="1"/>
  <c r="I17" i="8"/>
  <c r="H90" i="8"/>
  <c r="D90" i="8"/>
  <c r="E17" i="8"/>
  <c r="C21" i="8"/>
  <c r="C22" i="8" s="1"/>
  <c r="C23" i="8" s="1"/>
  <c r="C24" i="8" s="1"/>
  <c r="C25" i="8" s="1"/>
  <c r="C28" i="8" s="1"/>
  <c r="G21" i="8"/>
  <c r="G22" i="8" s="1"/>
  <c r="G23" i="8" s="1"/>
  <c r="G24" i="8" s="1"/>
  <c r="G25" i="8" s="1"/>
  <c r="G28" i="8" s="1"/>
  <c r="E21" i="8"/>
  <c r="E22" i="8" s="1"/>
  <c r="E23" i="8" s="1"/>
  <c r="E24" i="8" s="1"/>
  <c r="E25" i="8" s="1"/>
  <c r="E28" i="8" s="1"/>
  <c r="I21" i="8"/>
  <c r="I22" i="8" s="1"/>
  <c r="I23" i="8" s="1"/>
  <c r="I24" i="8" s="1"/>
  <c r="I25" i="8" s="1"/>
  <c r="I28" i="8" s="1"/>
  <c r="C17" i="8"/>
  <c r="G17" i="8"/>
  <c r="F90" i="8"/>
  <c r="L96" i="8"/>
  <c r="L17" i="8" s="1"/>
  <c r="D21" i="7"/>
  <c r="D22" i="7" s="1"/>
  <c r="D23" i="7" s="1"/>
  <c r="D24" i="7" s="1"/>
  <c r="D25" i="7" s="1"/>
  <c r="D28" i="7" s="1"/>
  <c r="H21" i="7"/>
  <c r="H22" i="7" s="1"/>
  <c r="H23" i="7" s="1"/>
  <c r="H24" i="7" s="1"/>
  <c r="H25" i="7" s="1"/>
  <c r="H28" i="7" s="1"/>
  <c r="D17" i="7"/>
  <c r="H17" i="7"/>
  <c r="G100" i="7"/>
  <c r="F21" i="7"/>
  <c r="F22" i="7" s="1"/>
  <c r="F23" i="7" s="1"/>
  <c r="F24" i="7" s="1"/>
  <c r="F25" i="7" s="1"/>
  <c r="F28" i="7" s="1"/>
  <c r="E21" i="7"/>
  <c r="E22" i="7" s="1"/>
  <c r="E23" i="7" s="1"/>
  <c r="E24" i="7" s="1"/>
  <c r="E25" i="7" s="1"/>
  <c r="E28" i="7" s="1"/>
  <c r="I21" i="7"/>
  <c r="I22" i="7" s="1"/>
  <c r="I23" i="7" s="1"/>
  <c r="I24" i="7" s="1"/>
  <c r="I25" i="7" s="1"/>
  <c r="I28" i="7" s="1"/>
  <c r="E17" i="7"/>
  <c r="I17" i="7"/>
  <c r="L99" i="7"/>
  <c r="L17" i="7" s="1"/>
  <c r="F17" i="7"/>
  <c r="L91" i="3"/>
  <c r="L17" i="3" s="1"/>
  <c r="C92" i="3"/>
  <c r="G92" i="3"/>
  <c r="F100" i="2"/>
  <c r="E21" i="3"/>
  <c r="E22" i="3" s="1"/>
  <c r="E23" i="3" s="1"/>
  <c r="E24" i="3" s="1"/>
  <c r="E25" i="3" s="1"/>
  <c r="E28" i="3" s="1"/>
  <c r="I21" i="3"/>
  <c r="I22" i="3" s="1"/>
  <c r="I23" i="3" s="1"/>
  <c r="I24" i="3" s="1"/>
  <c r="I25" i="3" s="1"/>
  <c r="I28" i="3" s="1"/>
  <c r="F21" i="3"/>
  <c r="F22" i="3" s="1"/>
  <c r="F23" i="3" s="1"/>
  <c r="F24" i="3" s="1"/>
  <c r="F25" i="3" s="1"/>
  <c r="F28" i="3" s="1"/>
  <c r="E17" i="3"/>
  <c r="I17" i="3"/>
  <c r="D92" i="3"/>
  <c r="H92" i="3"/>
  <c r="F17" i="3"/>
  <c r="G21" i="3"/>
  <c r="G22" i="3" s="1"/>
  <c r="G23" i="3" s="1"/>
  <c r="G24" i="3" s="1"/>
  <c r="G25" i="3" s="1"/>
  <c r="G28" i="3" s="1"/>
  <c r="D21" i="2"/>
  <c r="D22" i="2" s="1"/>
  <c r="D23" i="2" s="1"/>
  <c r="D24" i="2" s="1"/>
  <c r="D25" i="2" s="1"/>
  <c r="D28" i="2" s="1"/>
  <c r="H21" i="2"/>
  <c r="H22" i="2" s="1"/>
  <c r="H23" i="2" s="1"/>
  <c r="H24" i="2" s="1"/>
  <c r="H25" i="2" s="1"/>
  <c r="H28" i="2" s="1"/>
  <c r="E21" i="2"/>
  <c r="E22" i="2" s="1"/>
  <c r="E23" i="2" s="1"/>
  <c r="E24" i="2" s="1"/>
  <c r="E25" i="2" s="1"/>
  <c r="E28" i="2" s="1"/>
  <c r="L99" i="2"/>
  <c r="L17" i="2" s="1"/>
  <c r="C100" i="2"/>
  <c r="G21" i="2"/>
  <c r="G22" i="2" s="1"/>
  <c r="G23" i="2" s="1"/>
  <c r="G24" i="2" s="1"/>
  <c r="G25" i="2" s="1"/>
  <c r="G28" i="2" s="1"/>
  <c r="G17" i="2"/>
  <c r="I21" i="2"/>
  <c r="I22" i="2" s="1"/>
  <c r="I23" i="2" s="1"/>
  <c r="I24" i="2" s="1"/>
  <c r="I25" i="2" s="1"/>
  <c r="I28" i="2" s="1"/>
  <c r="D17" i="2"/>
  <c r="H17" i="2"/>
  <c r="E17" i="2"/>
  <c r="I17" i="2"/>
  <c r="C21" i="7" l="1"/>
  <c r="C22" i="7" s="1"/>
  <c r="C23" i="7" s="1"/>
  <c r="C24" i="7" s="1"/>
  <c r="C25" i="7" s="1"/>
  <c r="C28" i="7" s="1"/>
  <c r="G21" i="7"/>
  <c r="G22" i="7" s="1"/>
  <c r="G23" i="7" s="1"/>
  <c r="G24" i="7" s="1"/>
  <c r="G25" i="7" s="1"/>
  <c r="G28" i="7" s="1"/>
  <c r="C21" i="3"/>
  <c r="C22" i="3" s="1"/>
  <c r="C23" i="3" s="1"/>
  <c r="C24" i="3" s="1"/>
  <c r="C25" i="3" s="1"/>
  <c r="C28" i="3" s="1"/>
  <c r="D21" i="8"/>
  <c r="D22" i="8" s="1"/>
  <c r="D23" i="8" s="1"/>
  <c r="D24" i="8" s="1"/>
  <c r="D25" i="8" s="1"/>
  <c r="D28" i="8" s="1"/>
  <c r="H21" i="8"/>
  <c r="H22" i="8" s="1"/>
  <c r="H23" i="8" s="1"/>
  <c r="H24" i="8" s="1"/>
  <c r="H25" i="8" s="1"/>
  <c r="H28" i="8" s="1"/>
  <c r="F21" i="8"/>
  <c r="F22" i="8" s="1"/>
  <c r="F23" i="8" s="1"/>
  <c r="F24" i="8" s="1"/>
  <c r="F25" i="8" s="1"/>
  <c r="F28" i="8" s="1"/>
  <c r="F21" i="2"/>
  <c r="F22" i="2" s="1"/>
  <c r="F23" i="2" s="1"/>
  <c r="F24" i="2" s="1"/>
  <c r="F25" i="2" s="1"/>
  <c r="F28" i="2" s="1"/>
  <c r="D21" i="3"/>
  <c r="D22" i="3" s="1"/>
  <c r="D23" i="3" s="1"/>
  <c r="D24" i="3" s="1"/>
  <c r="D25" i="3" s="1"/>
  <c r="D28" i="3" s="1"/>
  <c r="H21" i="3"/>
  <c r="H22" i="3" s="1"/>
  <c r="H23" i="3" s="1"/>
  <c r="H24" i="3" s="1"/>
  <c r="H25" i="3" s="1"/>
  <c r="H28" i="3" s="1"/>
  <c r="C21" i="2"/>
  <c r="C22" i="2" s="1"/>
  <c r="C23" i="2" s="1"/>
  <c r="C24" i="2" s="1"/>
  <c r="C25" i="2" s="1"/>
  <c r="C28" i="2" s="1"/>
</calcChain>
</file>

<file path=xl/sharedStrings.xml><?xml version="1.0" encoding="utf-8"?>
<sst xmlns="http://schemas.openxmlformats.org/spreadsheetml/2006/main" count="477" uniqueCount="142">
  <si>
    <t>Witch</t>
  </si>
  <si>
    <t>Striker</t>
  </si>
  <si>
    <t>Controller</t>
  </si>
  <si>
    <t>Leader</t>
  </si>
  <si>
    <t>Defender</t>
  </si>
  <si>
    <t>Jack of Trades</t>
  </si>
  <si>
    <t>Name</t>
  </si>
  <si>
    <t>Element</t>
  </si>
  <si>
    <t>Fundament</t>
  </si>
  <si>
    <t>Build</t>
  </si>
  <si>
    <t>Role</t>
  </si>
  <si>
    <t>Min</t>
  </si>
  <si>
    <t>These values should be hidden.  They are used in formulas to help determine the adept's statstical</t>
  </si>
  <si>
    <t>Diff</t>
  </si>
  <si>
    <t>balance.  Do not alter or delete - they're important to the math.</t>
  </si>
  <si>
    <t>HP</t>
  </si>
  <si>
    <t>PP</t>
  </si>
  <si>
    <t>ATK</t>
  </si>
  <si>
    <t>DEF</t>
  </si>
  <si>
    <t>CST</t>
  </si>
  <si>
    <t>WRD</t>
  </si>
  <si>
    <t>AGL</t>
  </si>
  <si>
    <t>LUK</t>
  </si>
  <si>
    <t>L99</t>
  </si>
  <si>
    <t>L79</t>
  </si>
  <si>
    <t>L59</t>
  </si>
  <si>
    <t>L39</t>
  </si>
  <si>
    <t>L19</t>
  </si>
  <si>
    <t>L00</t>
  </si>
  <si>
    <t>Rank</t>
  </si>
  <si>
    <t>More hidden stuff.  You know the drill - don't touch or you'll break it.</t>
  </si>
  <si>
    <t>Physical Adept Classes</t>
  </si>
  <si>
    <t>Caster Adept Classes</t>
  </si>
  <si>
    <t>Health (HP)</t>
  </si>
  <si>
    <t>How efficiently a character is able to avoid damage.  Characters don't literally become more</t>
  </si>
  <si>
    <t xml:space="preserve">healthy as they grow more experienced - rather, they learn how to avoid/reduce the damage they </t>
  </si>
  <si>
    <t xml:space="preserve">take more efficiently.  A Flare spell has the same potential for damage against a person with a high </t>
  </si>
  <si>
    <t>health rating and one with a low health rating - however, the high rating is able to avoid much of</t>
  </si>
  <si>
    <t>the damage, while the one with the lower rating is significantly more hurt by it.</t>
  </si>
  <si>
    <t>Psynergy (PP)</t>
  </si>
  <si>
    <t xml:space="preserve">How efficiently a character is able to cast spells.  As a character gains experience, they learn to </t>
  </si>
  <si>
    <t xml:space="preserve">cast their spells without draining as much of their psynergy.  They don't literally gain psynergy, </t>
  </si>
  <si>
    <t>though - rather, their spells become more efficient, and they require proportionately less to cast.  </t>
  </si>
  <si>
    <t xml:space="preserve">A character with a low Psynergy rating may be exhausted after only a few spells, but one with a high </t>
  </si>
  <si>
    <t>Psynergy rating could keep going for quite a while.</t>
  </si>
  <si>
    <t>Attack (ATK)</t>
  </si>
  <si>
    <t xml:space="preserve">The combination of a character's physical might and the strength of their weapon.  As a character </t>
  </si>
  <si>
    <t xml:space="preserve">grows more experienced, their strength grows, and they learn how to land blows more accurately, </t>
  </si>
  <si>
    <t>leading to an increase in physical damage dealt.</t>
  </si>
  <si>
    <t>Defense (DEF)</t>
  </si>
  <si>
    <t xml:space="preserve">The combination of a character's durability and the strength of their armor.  As a character grows </t>
  </si>
  <si>
    <t xml:space="preserve">more experienced, their ability to maneuver also increases, allowing them to reduce damage by </t>
  </si>
  <si>
    <t>taking glancing blows or avoiding it altogether.</t>
  </si>
  <si>
    <t>Casting (CST)</t>
  </si>
  <si>
    <t xml:space="preserve">The strength of a character's spells, as well as their weapon's ability to enhance it.  As a character </t>
  </si>
  <si>
    <t xml:space="preserve">grows more experienced, they're able to put more strength into their spells, as well as cast them </t>
  </si>
  <si>
    <t>more accurately.</t>
  </si>
  <si>
    <t>Warding (WRD)</t>
  </si>
  <si>
    <t xml:space="preserve">The ability of a character to ward off spells, as well as their armor's ability to further reduce a </t>
  </si>
  <si>
    <t xml:space="preserve">spell's effect.  As a character grows more experienced, their ability to ward and avoid spells </t>
  </si>
  <si>
    <t>increases, further reducing the damage they take from them.</t>
  </si>
  <si>
    <t>Agility (AGL)</t>
  </si>
  <si>
    <t xml:space="preserve">How fast a character can move and act.  Some equipment is made with mobility in mind, and thus </t>
  </si>
  <si>
    <t xml:space="preserve">assists the character in this regard.  As a character becomes more experienced, they learn to cover </t>
  </si>
  <si>
    <t>ground more efficiently, act and react faster, as well as swing their weapon and cast their spells faster.</t>
  </si>
  <si>
    <t>Luck (LUK)</t>
  </si>
  <si>
    <t>How lucky the character is.  Luck is primarily a factor when it comes to ailments and added effects.  </t>
  </si>
  <si>
    <t xml:space="preserve">The luckier an adept is, the less they are affected by ailments, debuffs, drain, and break spells, </t>
  </si>
  <si>
    <t xml:space="preserve">and the faster they can recover from Ailments and Debuffs.  There are other effects as well, but </t>
  </si>
  <si>
    <t xml:space="preserve">they tend to be non-battle oriented (finding a few extra coins, luck at casinos, etc).  Notably, luck </t>
  </si>
  <si>
    <r>
      <t xml:space="preserve">does </t>
    </r>
    <r>
      <rPr>
        <i/>
        <sz val="11"/>
        <color theme="1"/>
        <rFont val="Calibri"/>
        <family val="2"/>
        <scheme val="minor"/>
      </rPr>
      <t>not</t>
    </r>
    <r>
      <rPr>
        <sz val="11"/>
        <color theme="1"/>
        <rFont val="Calibri"/>
        <family val="2"/>
        <scheme val="minor"/>
      </rPr>
      <t xml:space="preserve"> affect Critical Hits and Unleashes.</t>
    </r>
  </si>
  <si>
    <t>Jupiter</t>
  </si>
  <si>
    <t>Rolina Eldis</t>
  </si>
  <si>
    <t>Nadir Affinity</t>
  </si>
  <si>
    <t>Striker (Controller Secondary)</t>
  </si>
  <si>
    <t>Final:</t>
  </si>
  <si>
    <t>Sybil</t>
  </si>
  <si>
    <t>Incantatrix</t>
  </si>
  <si>
    <t>Magistra</t>
  </si>
  <si>
    <t>Fulminarch</t>
  </si>
  <si>
    <t>LUK x</t>
  </si>
  <si>
    <t>Max Value:</t>
  </si>
  <si>
    <t>Min Value:</t>
  </si>
  <si>
    <t>Weapon Types</t>
  </si>
  <si>
    <t>An adept is trained in several different types of weapons.  How many and what kind depend on whether they are a caster or a warrior.</t>
  </si>
  <si>
    <t>Casters:</t>
  </si>
  <si>
    <t>Warriors:</t>
  </si>
  <si>
    <t>Axe</t>
  </si>
  <si>
    <t>Spear</t>
  </si>
  <si>
    <t>Sword</t>
  </si>
  <si>
    <t>Claws</t>
  </si>
  <si>
    <t>Blades</t>
  </si>
  <si>
    <t>One Handed and Double-bladed axes.  Overwhelming offence, leaves user open to attack.</t>
  </si>
  <si>
    <t>Spears and Lances.  Pierces defenses, but requires precision</t>
  </si>
  <si>
    <t>Iconic weapon of war.  Well rounded and versitile.</t>
  </si>
  <si>
    <t>Ankhs</t>
  </si>
  <si>
    <t>Staves</t>
  </si>
  <si>
    <t>Scythes</t>
  </si>
  <si>
    <t>Maces</t>
  </si>
  <si>
    <t>Fists</t>
  </si>
  <si>
    <t>Bows</t>
  </si>
  <si>
    <t>Gloves and Knuckes.  Attacks the opposite defense as the offense (ex:  Attack vs Warding)</t>
  </si>
  <si>
    <t>Both physical and magically inclinded bows, good for striking a wide area.</t>
  </si>
  <si>
    <t>Maces and Hammers.  Tend to be anti-psynergy weapons, good against casters.</t>
  </si>
  <si>
    <t>Light Blades and Katanas.  Fast attacks that strike through barriers.</t>
  </si>
  <si>
    <t>Ankhs and Crosses.  Symbols of defensive casting, enhance warding and resistance.  Always use Casting vs Warding for damage.</t>
  </si>
  <si>
    <t>Staves and Rods.  Symbols of offensive casting, enchance casting and power.  Always use Casting vs Warding for damage.</t>
  </si>
  <si>
    <t>Daggers</t>
  </si>
  <si>
    <t>Daggers and Athames.  Pierce target's warding.  Always attack vs warding.</t>
  </si>
  <si>
    <t>Caster - Staff, Scythe, Dagger</t>
  </si>
  <si>
    <t>Character Roles</t>
  </si>
  <si>
    <t>Scythes and Sickles.  Symbolic weapons that specialize in ailments.  Always attack vs Warding</t>
  </si>
  <si>
    <t>There are four primary roles that any adept can have.  These roles help determine their place, and thus strategy in the party.  They also are what determine the adept's staring Luck Value.</t>
  </si>
  <si>
    <t>Offensive damage dealer, the goal of this class is to hit hard and hit fast.</t>
  </si>
  <si>
    <t>Base Luck:   3</t>
  </si>
  <si>
    <t>Focuses on protecting allies, punishing foes for daring to try and hurt their friends</t>
  </si>
  <si>
    <t>Base Luck:  2</t>
  </si>
  <si>
    <t>Focuses on maintaining the momentum in battle, empowering friends while hindering foes.</t>
  </si>
  <si>
    <t>Base Luck:  4</t>
  </si>
  <si>
    <t>Focuses on healing allies and keeping them alive</t>
  </si>
  <si>
    <t>Base Luck:  5</t>
  </si>
  <si>
    <t>Secondary Roles</t>
  </si>
  <si>
    <t>Rarely is a character purely their primary role.  Typically, they'll have a secondary feature.  For example, a striker may also have some healing, having their secondary be Leader, or a Defender</t>
  </si>
  <si>
    <t>When a character has no clear role in combat, they're considered a Jack of Trades.  These are characters that could argued to have three or more roles.  They may not be as specialized as the other</t>
  </si>
  <si>
    <t xml:space="preserve">roles, but what they lack in the power to preform their role they make up for in the ability to adapt quickly to the situation. </t>
  </si>
  <si>
    <t>Base Luck (Physical):   3</t>
  </si>
  <si>
    <t>Base Luck (Caster):  4</t>
  </si>
  <si>
    <t>Freelancer Classes</t>
  </si>
  <si>
    <t>Freelancers:</t>
  </si>
  <si>
    <t>Can wield any five from any type, and can use any armor type.  Cannot cast spells, unleash djinn, or summon.</t>
  </si>
  <si>
    <t>Can wield any four from Physical (red) and Hybrid (green) weapons.  Can use Heavy and Light Armor Classes.</t>
  </si>
  <si>
    <t>Can wield any three from Hybrid (green) and Caster (blue) weapons.  Can use Light and Mystic Armor Classes.  Learns delayed spells one class tier earlier.</t>
  </si>
  <si>
    <t>may have some spells designed to shut down and trip up foes, giving them a secondary role of controller.   Most people will have a secondary role in combat.</t>
  </si>
  <si>
    <t>Claws and Talons.  Chance to counter after taking a physical hit.</t>
  </si>
  <si>
    <t>Stat Targets</t>
  </si>
  <si>
    <t>Values need to be between 0 and 1. Overall value needs to be between 4.7 and 5.3</t>
  </si>
  <si>
    <t>RP Stat Ranks</t>
  </si>
  <si>
    <t>Values apply to the LUK x cell.</t>
  </si>
  <si>
    <t>For actual luck values, see the Supplementals section</t>
  </si>
  <si>
    <t>Dark Dawn introduced us to the fundaments, and with that, the concept of fundamental affinity.  This determines which forms of the elements an adept is able to use.</t>
  </si>
  <si>
    <t xml:space="preserve">For more info, please visit: </t>
  </si>
  <si>
    <t>http://fulminouswitch.tumblr.com/post/64759978837/gss-the-aspect-system-part-1</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</si>
</sst>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009C65"/>
      <name val="Calibri"/>
      <family val="2"/>
      <scheme val="minor"/>
    </font>
    <font>
      <sz val="11"/>
      <color rgb="FF00069C"/>
      <name val="Calibri"/>
      <family val="2"/>
      <scheme val="minor"/>
    </font>
    <font>
      <sz val="11"/>
      <color rgb="FF65009C"/>
      <name val="Calibri"/>
      <family val="2"/>
      <scheme val="minor"/>
    </font>
    <font>
      <b/>
      <sz val="11"/>
      <color theme="1"/>
      <name val="Calibri"/>
      <family val="2"/>
      <scheme val="minor"/>
    </font>
    <font>
      <i/>
      <sz val="11"/>
      <color theme="1"/>
      <name val="Calibri"/>
      <family val="2"/>
      <scheme val="minor"/>
    </font>
    <font>
      <u/>
      <sz val="11"/>
      <color theme="10"/>
      <name val="Calibri"/>
      <family val="2"/>
      <scheme val="minor"/>
    </font>
  </fonts>
  <fills count="12">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9CFFEB"/>
        <bgColor indexed="64"/>
      </patternFill>
    </fill>
    <fill>
      <patternFill patternType="solid">
        <fgColor rgb="FFC7CEFF"/>
        <bgColor indexed="64"/>
      </patternFill>
    </fill>
    <fill>
      <patternFill patternType="solid">
        <fgColor rgb="FFEB9CFF"/>
        <bgColor indexed="64"/>
      </patternFill>
    </fill>
    <fill>
      <patternFill patternType="solid">
        <fgColor rgb="FFCBC0DA"/>
        <bgColor indexed="64"/>
      </patternFill>
    </fill>
    <fill>
      <patternFill patternType="solid">
        <fgColor rgb="FFE5E0EC"/>
        <bgColor indexed="64"/>
      </patternFill>
    </fill>
    <fill>
      <patternFill patternType="solid">
        <fgColor rgb="FFBFBFBF"/>
        <bgColor indexed="64"/>
      </patternFill>
    </fill>
    <fill>
      <patternFill patternType="solid">
        <fgColor rgb="FFE5E5E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s>
  <cellStyleXfs count="8">
    <xf numFmtId="0" fontId="0" fillId="0" borderId="0"/>
    <xf numFmtId="0" fontId="4" fillId="5" borderId="0" applyBorder="0" applyAlignment="0" applyProtection="0"/>
    <xf numFmtId="0" fontId="5" fillId="6" borderId="0" applyBorder="0" applyAlignment="0" applyProtection="0"/>
    <xf numFmtId="0" fontId="1" fillId="2" borderId="0" applyBorder="0" applyAlignment="0" applyProtection="0"/>
    <xf numFmtId="0" fontId="6" fillId="7" borderId="0" applyBorder="0" applyAlignment="0" applyProtection="0"/>
    <xf numFmtId="0" fontId="2" fillId="3" borderId="0" applyBorder="0" applyAlignment="0" applyProtection="0"/>
    <xf numFmtId="0" fontId="3" fillId="4" borderId="0" applyBorder="0" applyAlignment="0" applyProtection="0"/>
    <xf numFmtId="0" fontId="9" fillId="0" borderId="0" applyNumberFormat="0" applyFill="0" applyBorder="0" applyAlignment="0" applyProtection="0"/>
  </cellStyleXfs>
  <cellXfs count="63">
    <xf numFmtId="0" fontId="0" fillId="0" borderId="0" xfId="0"/>
    <xf numFmtId="0" fontId="7" fillId="0" borderId="0" xfId="0" applyFont="1" applyAlignment="1">
      <alignment horizontal="right"/>
    </xf>
    <xf numFmtId="0" fontId="0" fillId="0" borderId="1" xfId="0" applyBorder="1"/>
    <xf numFmtId="0" fontId="7" fillId="0" borderId="0" xfId="0" applyFont="1"/>
    <xf numFmtId="0" fontId="0" fillId="0" borderId="1" xfId="0" applyNumberFormat="1" applyBorder="1"/>
    <xf numFmtId="0" fontId="7" fillId="0" borderId="1" xfId="0" applyFont="1" applyBorder="1" applyAlignment="1">
      <alignment horizontal="center" vertical="center"/>
    </xf>
    <xf numFmtId="0" fontId="7" fillId="0" borderId="2" xfId="0" applyFont="1" applyBorder="1" applyAlignment="1">
      <alignment horizontal="center"/>
    </xf>
    <xf numFmtId="0" fontId="7" fillId="0" borderId="1" xfId="0" applyFont="1" applyBorder="1"/>
    <xf numFmtId="9" fontId="0" fillId="0" borderId="1" xfId="0" applyNumberFormat="1" applyBorder="1"/>
    <xf numFmtId="0" fontId="7" fillId="0" borderId="0" xfId="0" applyFont="1" applyBorder="1"/>
    <xf numFmtId="9" fontId="0" fillId="0" borderId="0" xfId="0" applyNumberFormat="1" applyBorder="1"/>
    <xf numFmtId="0" fontId="0" fillId="0" borderId="0" xfId="0" applyFill="1" applyBorder="1"/>
    <xf numFmtId="0" fontId="7" fillId="0" borderId="1" xfId="0" applyFont="1" applyBorder="1" applyAlignment="1">
      <alignment horizontal="right"/>
    </xf>
    <xf numFmtId="1" fontId="0" fillId="0" borderId="1" xfId="0" applyNumberFormat="1" applyBorder="1"/>
    <xf numFmtId="0" fontId="0" fillId="0" borderId="2" xfId="0" applyBorder="1"/>
    <xf numFmtId="0" fontId="0" fillId="0" borderId="0" xfId="0" applyAlignment="1">
      <alignment horizontal="left"/>
    </xf>
    <xf numFmtId="9" fontId="0" fillId="0" borderId="0" xfId="0" applyNumberFormat="1"/>
    <xf numFmtId="0" fontId="2" fillId="3" borderId="0" xfId="5"/>
    <xf numFmtId="0" fontId="1" fillId="2" borderId="0" xfId="3"/>
    <xf numFmtId="0" fontId="5" fillId="6" borderId="0" xfId="2"/>
    <xf numFmtId="9" fontId="0" fillId="8" borderId="1" xfId="0" applyNumberFormat="1" applyFill="1" applyBorder="1"/>
    <xf numFmtId="9" fontId="0" fillId="9" borderId="1" xfId="0" applyNumberFormat="1" applyFill="1" applyBorder="1"/>
    <xf numFmtId="0" fontId="7" fillId="0" borderId="0" xfId="0" applyFont="1" applyBorder="1" applyAlignment="1">
      <alignment horizontal="center"/>
    </xf>
    <xf numFmtId="0" fontId="7" fillId="8" borderId="4" xfId="0" applyFont="1" applyFill="1" applyBorder="1"/>
    <xf numFmtId="0" fontId="7" fillId="9" borderId="3" xfId="0" applyFont="1" applyFill="1" applyBorder="1"/>
    <xf numFmtId="0" fontId="7" fillId="8" borderId="3" xfId="0" applyFont="1" applyFill="1" applyBorder="1"/>
    <xf numFmtId="9" fontId="0" fillId="8" borderId="5" xfId="0" applyNumberFormat="1" applyFill="1" applyBorder="1"/>
    <xf numFmtId="9" fontId="0" fillId="8" borderId="6" xfId="0" applyNumberFormat="1" applyFill="1" applyBorder="1"/>
    <xf numFmtId="9" fontId="0" fillId="8" borderId="7" xfId="0" applyNumberFormat="1" applyFill="1" applyBorder="1"/>
    <xf numFmtId="9" fontId="0" fillId="9" borderId="8" xfId="0" applyNumberFormat="1" applyFill="1" applyBorder="1"/>
    <xf numFmtId="9" fontId="0" fillId="9" borderId="9" xfId="0" applyNumberFormat="1" applyFill="1" applyBorder="1"/>
    <xf numFmtId="9" fontId="0" fillId="8" borderId="8" xfId="0" applyNumberFormat="1" applyFill="1" applyBorder="1"/>
    <xf numFmtId="9" fontId="0" fillId="8" borderId="9" xfId="0" applyNumberFormat="1" applyFill="1" applyBorder="1"/>
    <xf numFmtId="9" fontId="0" fillId="8" borderId="10" xfId="0" applyNumberFormat="1" applyFill="1" applyBorder="1"/>
    <xf numFmtId="9" fontId="0" fillId="8" borderId="11" xfId="0" applyNumberFormat="1" applyFill="1" applyBorder="1"/>
    <xf numFmtId="9" fontId="0" fillId="8" borderId="12" xfId="0" applyNumberFormat="1" applyFill="1" applyBorder="1"/>
    <xf numFmtId="0" fontId="0" fillId="0" borderId="3" xfId="0" applyBorder="1"/>
    <xf numFmtId="0" fontId="0" fillId="10" borderId="3" xfId="0" applyFill="1" applyBorder="1"/>
    <xf numFmtId="0" fontId="0" fillId="10" borderId="5" xfId="0" applyFill="1" applyBorder="1"/>
    <xf numFmtId="0" fontId="0" fillId="10" borderId="6" xfId="0" applyFill="1" applyBorder="1"/>
    <xf numFmtId="0" fontId="0" fillId="10" borderId="7" xfId="0" applyFill="1" applyBorder="1"/>
    <xf numFmtId="0" fontId="0" fillId="10" borderId="8" xfId="0" applyFill="1" applyBorder="1"/>
    <xf numFmtId="0" fontId="0" fillId="10" borderId="1" xfId="0" applyFill="1" applyBorder="1"/>
    <xf numFmtId="0" fontId="0" fillId="10" borderId="9" xfId="0" applyFill="1" applyBorder="1"/>
    <xf numFmtId="0" fontId="0" fillId="11" borderId="3" xfId="0" applyFill="1" applyBorder="1"/>
    <xf numFmtId="0" fontId="0" fillId="11" borderId="8" xfId="0" applyFill="1" applyBorder="1"/>
    <xf numFmtId="0" fontId="0" fillId="11" borderId="1" xfId="0" applyFill="1" applyBorder="1"/>
    <xf numFmtId="0" fontId="0" fillId="11" borderId="9" xfId="0" applyFill="1" applyBorder="1"/>
    <xf numFmtId="0" fontId="0" fillId="11" borderId="10" xfId="0" applyFill="1" applyBorder="1"/>
    <xf numFmtId="0" fontId="0" fillId="11" borderId="11" xfId="0" applyFill="1" applyBorder="1"/>
    <xf numFmtId="0" fontId="0" fillId="11" borderId="12" xfId="0" applyFill="1" applyBorder="1"/>
    <xf numFmtId="0" fontId="0" fillId="0" borderId="0" xfId="0" applyAlignment="1">
      <alignment horizontal="center"/>
    </xf>
    <xf numFmtId="0" fontId="7" fillId="0" borderId="0" xfId="0" applyFont="1" applyAlignment="1">
      <alignment horizontal="left"/>
    </xf>
    <xf numFmtId="0" fontId="7" fillId="0" borderId="2" xfId="0" applyFont="1" applyBorder="1" applyAlignment="1">
      <alignment horizontal="center"/>
    </xf>
    <xf numFmtId="0" fontId="0" fillId="0" borderId="0" xfId="0" applyAlignment="1">
      <alignment horizontal="left"/>
    </xf>
    <xf numFmtId="0" fontId="7" fillId="0" borderId="0" xfId="0" applyFont="1" applyBorder="1" applyAlignment="1">
      <alignment horizontal="center"/>
    </xf>
    <xf numFmtId="0" fontId="7" fillId="0" borderId="13" xfId="0" applyFont="1" applyBorder="1" applyAlignment="1">
      <alignment horizontal="center"/>
    </xf>
    <xf numFmtId="0" fontId="0" fillId="0" borderId="4" xfId="0" applyBorder="1"/>
    <xf numFmtId="1" fontId="0" fillId="0" borderId="14" xfId="0" applyNumberFormat="1" applyBorder="1"/>
    <xf numFmtId="1" fontId="0" fillId="0" borderId="15" xfId="0" applyNumberFormat="1" applyBorder="1"/>
    <xf numFmtId="1" fontId="0" fillId="0" borderId="16" xfId="0" applyNumberFormat="1" applyBorder="1"/>
    <xf numFmtId="0" fontId="7" fillId="0" borderId="3" xfId="0" applyFont="1" applyBorder="1" applyAlignment="1">
      <alignment horizontal="right"/>
    </xf>
    <xf numFmtId="0" fontId="9" fillId="0" borderId="0" xfId="7"/>
  </cellXfs>
  <cellStyles count="8">
    <cellStyle name="Aqua" xfId="1"/>
    <cellStyle name="Blue" xfId="2"/>
    <cellStyle name="Green" xfId="3"/>
    <cellStyle name="Hyperlink" xfId="7" builtinId="8"/>
    <cellStyle name="Normal" xfId="0" builtinId="0"/>
    <cellStyle name="Purple" xfId="4"/>
    <cellStyle name="Red" xfId="5"/>
    <cellStyle name="Yellow" xfId="6"/>
  </cellStyles>
  <dxfs count="168">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5C3D1E"/>
      </font>
      <fill>
        <patternFill>
          <bgColor rgb="FFE0C0A0"/>
        </patternFill>
      </fill>
    </dxf>
    <dxf>
      <font>
        <color rgb="FF740000"/>
      </font>
      <fill>
        <patternFill>
          <bgColor rgb="FFFFABAB"/>
        </patternFill>
      </fill>
    </dxf>
    <dxf>
      <font>
        <color rgb="FF512062"/>
      </font>
      <fill>
        <patternFill>
          <bgColor rgb="FFE2C6EC"/>
        </patternFill>
      </fill>
    </dxf>
    <dxf>
      <font>
        <color rgb="FF094A53"/>
      </font>
      <fill>
        <patternFill>
          <bgColor rgb="FFBAF1F8"/>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5C3D1E"/>
      </font>
      <fill>
        <patternFill>
          <bgColor rgb="FFE0C0A0"/>
        </patternFill>
      </fill>
    </dxf>
    <dxf>
      <font>
        <color rgb="FF740000"/>
      </font>
      <fill>
        <patternFill>
          <bgColor rgb="FFFFABAB"/>
        </patternFill>
      </fill>
    </dxf>
    <dxf>
      <font>
        <color rgb="FF512062"/>
      </font>
      <fill>
        <patternFill>
          <bgColor rgb="FFE2C6EC"/>
        </patternFill>
      </fill>
    </dxf>
    <dxf>
      <font>
        <color rgb="FF094A53"/>
      </font>
      <fill>
        <patternFill>
          <bgColor rgb="FFBAF1F8"/>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5C3D1E"/>
      </font>
      <fill>
        <patternFill>
          <bgColor rgb="FFE0C0A0"/>
        </patternFill>
      </fill>
    </dxf>
    <dxf>
      <font>
        <color rgb="FF740000"/>
      </font>
      <fill>
        <patternFill>
          <bgColor rgb="FFFFABAB"/>
        </patternFill>
      </fill>
    </dxf>
    <dxf>
      <font>
        <color rgb="FF512062"/>
      </font>
      <fill>
        <patternFill>
          <bgColor rgb="FFE2C6EC"/>
        </patternFill>
      </fill>
    </dxf>
    <dxf>
      <font>
        <color rgb="FF094A53"/>
      </font>
      <fill>
        <patternFill>
          <bgColor rgb="FFBAF1F8"/>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5C3D1E"/>
      </font>
      <fill>
        <patternFill>
          <bgColor rgb="FFE0C0A0"/>
        </patternFill>
      </fill>
    </dxf>
    <dxf>
      <font>
        <color rgb="FF740000"/>
      </font>
      <fill>
        <patternFill>
          <bgColor rgb="FFFFABAB"/>
        </patternFill>
      </fill>
    </dxf>
    <dxf>
      <font>
        <color rgb="FF512062"/>
      </font>
      <fill>
        <patternFill>
          <bgColor rgb="FFE2C6EC"/>
        </patternFill>
      </fill>
    </dxf>
    <dxf>
      <font>
        <color rgb="FF094A53"/>
      </font>
      <fill>
        <patternFill>
          <bgColor rgb="FFBAF1F8"/>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7A3D00"/>
      </font>
      <fill>
        <patternFill>
          <bgColor rgb="FFFFC285"/>
        </patternFill>
      </fill>
    </dxf>
    <dxf>
      <font>
        <color rgb="FF747100"/>
      </font>
      <fill>
        <patternFill>
          <bgColor rgb="FFFFFF99"/>
        </patternFill>
      </fill>
    </dxf>
    <dxf>
      <font>
        <color rgb="FF43661C"/>
      </font>
      <fill>
        <patternFill>
          <bgColor rgb="FFB6DF89"/>
        </patternFill>
      </fill>
    </dxf>
    <dxf>
      <font>
        <color rgb="FF21695B"/>
      </font>
      <fill>
        <patternFill>
          <bgColor rgb="FF92DCCD"/>
        </patternFill>
      </fill>
    </dxf>
    <dxf>
      <font>
        <color rgb="FF00506C"/>
      </font>
      <fill>
        <patternFill>
          <bgColor rgb="FF85DFFF"/>
        </patternFill>
      </fill>
    </dxf>
    <dxf>
      <font>
        <color rgb="FF000074"/>
      </font>
      <fill>
        <patternFill>
          <bgColor rgb="FFBDBDFF"/>
        </patternFill>
      </fill>
    </dxf>
    <dxf>
      <font>
        <color rgb="FF4C1274"/>
      </font>
      <fill>
        <patternFill>
          <bgColor rgb="FFDDBAF4"/>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9C0006"/>
      <color rgb="FFFFC7CE"/>
      <color rgb="FFE5E5E5"/>
      <color rgb="FFBFBFBF"/>
      <color rgb="FFE5E0EC"/>
      <color rgb="FFCBC0DA"/>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fulminouswitch.tumblr.com/post/64759978837/gss-the-aspect-system-part-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X103"/>
  <sheetViews>
    <sheetView tabSelected="1" workbookViewId="0">
      <selection activeCell="D2" sqref="D2:J2"/>
    </sheetView>
  </sheetViews>
  <sheetFormatPr defaultColWidth="5.7109375" defaultRowHeight="15" customHeight="1" x14ac:dyDescent="0.25"/>
  <cols>
    <col min="2" max="2" width="10.5703125" bestFit="1" customWidth="1"/>
    <col min="3" max="9" width="5.7109375" customWidth="1"/>
  </cols>
  <sheetData>
    <row r="2" spans="2:12" ht="15" customHeight="1" x14ac:dyDescent="0.25">
      <c r="B2" s="1" t="s">
        <v>6</v>
      </c>
      <c r="D2" s="54"/>
      <c r="E2" s="54"/>
      <c r="F2" s="54"/>
      <c r="G2" s="54"/>
      <c r="H2" s="54"/>
      <c r="I2" s="54"/>
      <c r="J2" s="54"/>
    </row>
    <row r="3" spans="2:12" ht="15" customHeight="1" x14ac:dyDescent="0.25">
      <c r="B3" s="1" t="s">
        <v>7</v>
      </c>
      <c r="D3" s="54"/>
      <c r="E3" s="54"/>
      <c r="F3" s="54"/>
      <c r="G3" s="54"/>
      <c r="H3" s="54"/>
      <c r="I3" s="54"/>
      <c r="J3" s="54"/>
    </row>
    <row r="4" spans="2:12" ht="15" customHeight="1" x14ac:dyDescent="0.25">
      <c r="B4" s="1" t="s">
        <v>8</v>
      </c>
      <c r="D4" s="54"/>
      <c r="E4" s="54"/>
      <c r="F4" s="54"/>
      <c r="G4" s="54"/>
      <c r="H4" s="54"/>
      <c r="I4" s="54"/>
      <c r="J4" s="54"/>
    </row>
    <row r="5" spans="2:12" ht="15" customHeight="1" x14ac:dyDescent="0.25">
      <c r="B5" s="1" t="s">
        <v>9</v>
      </c>
      <c r="D5" s="54"/>
      <c r="E5" s="54"/>
      <c r="F5" s="54"/>
      <c r="G5" s="54"/>
      <c r="H5" s="54"/>
      <c r="I5" s="54"/>
      <c r="J5" s="54"/>
    </row>
    <row r="6" spans="2:12" ht="15" customHeight="1" x14ac:dyDescent="0.25">
      <c r="B6" s="1" t="s">
        <v>10</v>
      </c>
      <c r="D6" s="54"/>
      <c r="E6" s="54"/>
      <c r="F6" s="54"/>
      <c r="G6" s="54"/>
      <c r="H6" s="54"/>
      <c r="I6" s="54"/>
      <c r="J6" s="54"/>
    </row>
    <row r="8" spans="2:12" ht="15" customHeight="1" x14ac:dyDescent="0.25">
      <c r="B8" s="1"/>
      <c r="C8" s="53" t="s">
        <v>134</v>
      </c>
      <c r="D8" s="53"/>
      <c r="E8" s="53"/>
      <c r="F8" s="53"/>
      <c r="G8" s="53"/>
      <c r="H8" s="53"/>
      <c r="I8" s="53"/>
      <c r="J8" s="53"/>
    </row>
    <row r="9" spans="2:12" ht="15" customHeight="1" x14ac:dyDescent="0.25">
      <c r="C9" s="2" t="s">
        <v>15</v>
      </c>
      <c r="D9" s="2" t="s">
        <v>16</v>
      </c>
      <c r="E9" s="2" t="s">
        <v>17</v>
      </c>
      <c r="F9" s="2" t="s">
        <v>18</v>
      </c>
      <c r="G9" s="2" t="s">
        <v>19</v>
      </c>
      <c r="H9" s="2" t="s">
        <v>20</v>
      </c>
      <c r="I9" s="2" t="s">
        <v>21</v>
      </c>
      <c r="J9" s="2" t="s">
        <v>22</v>
      </c>
      <c r="L9" s="2" t="s">
        <v>80</v>
      </c>
    </row>
    <row r="10" spans="2:12" ht="15" customHeight="1" x14ac:dyDescent="0.25">
      <c r="B10" s="2" t="s">
        <v>23</v>
      </c>
      <c r="C10" s="2"/>
      <c r="D10" s="2"/>
      <c r="E10" s="2"/>
      <c r="F10" s="2"/>
      <c r="G10" s="2"/>
      <c r="H10" s="2"/>
      <c r="I10" s="2"/>
      <c r="J10" s="2"/>
      <c r="L10" s="8"/>
    </row>
    <row r="11" spans="2:12" ht="15" customHeight="1" x14ac:dyDescent="0.25">
      <c r="B11" s="2" t="s">
        <v>24</v>
      </c>
      <c r="C11" s="2">
        <f>ROUND(C10*0.807354,0)</f>
        <v>0</v>
      </c>
      <c r="D11" s="2">
        <f>ROUND(D10*0.839789,0)</f>
        <v>0</v>
      </c>
      <c r="E11" s="2">
        <f>ROUND(E10*0.805966,0)</f>
        <v>0</v>
      </c>
      <c r="F11" s="2">
        <f>ROUND(F10*0.803431,0)</f>
        <v>0</v>
      </c>
      <c r="G11" s="2">
        <f>ROUND(G10*0.805966,0)</f>
        <v>0</v>
      </c>
      <c r="H11" s="2">
        <f>ROUND(H10*0.803431,0)</f>
        <v>0</v>
      </c>
      <c r="I11" s="2">
        <f>ROUND(I10*0.8041,0)</f>
        <v>0</v>
      </c>
      <c r="J11" s="2">
        <f>J10</f>
        <v>0</v>
      </c>
    </row>
    <row r="12" spans="2:12" ht="15" customHeight="1" x14ac:dyDescent="0.25">
      <c r="B12" s="2" t="s">
        <v>25</v>
      </c>
      <c r="C12" s="2">
        <f>ROUND(C10*0.615028,0)</f>
        <v>0</v>
      </c>
      <c r="D12" s="2">
        <f>ROUND(D10*0.679546,0)</f>
        <v>0</v>
      </c>
      <c r="E12" s="2">
        <f>ROUND(E10*0.611985,0)</f>
        <v>0</v>
      </c>
      <c r="F12" s="2">
        <f>ROUND(F10*0.613709,0)</f>
        <v>0</v>
      </c>
      <c r="G12" s="2">
        <f>ROUND(G10*0.611985,0)</f>
        <v>0</v>
      </c>
      <c r="H12" s="2">
        <f>ROUND(H10*0.613709,0)</f>
        <v>0</v>
      </c>
      <c r="I12" s="2">
        <f>ROUND(I10*0.607841,0)</f>
        <v>0</v>
      </c>
      <c r="J12" s="2">
        <f>J10</f>
        <v>0</v>
      </c>
    </row>
    <row r="13" spans="2:12" ht="15" customHeight="1" x14ac:dyDescent="0.25">
      <c r="B13" s="2" t="s">
        <v>26</v>
      </c>
      <c r="C13" s="2">
        <f>ROUND(C10*0.422703,0)</f>
        <v>0</v>
      </c>
      <c r="D13" s="2">
        <f>ROUND(D10*0.520726,0)</f>
        <v>0</v>
      </c>
      <c r="E13" s="2">
        <f>ROUND(E10*0.418289,0)</f>
        <v>0</v>
      </c>
      <c r="F13" s="2">
        <f>ROUND(F10*0.417165,0)</f>
        <v>0</v>
      </c>
      <c r="G13" s="2">
        <f>ROUND(G10*0.418289,0)</f>
        <v>0</v>
      </c>
      <c r="H13" s="2">
        <f>ROUND(H10*0.417165,0)</f>
        <v>0</v>
      </c>
      <c r="I13" s="2">
        <f>ROUND(I10*0.412618,0)</f>
        <v>0</v>
      </c>
      <c r="J13" s="2">
        <f>J10</f>
        <v>0</v>
      </c>
    </row>
    <row r="14" spans="2:12" ht="15" customHeight="1" x14ac:dyDescent="0.25">
      <c r="B14" s="2" t="s">
        <v>27</v>
      </c>
      <c r="C14" s="2">
        <f>ROUND(C10*0.230372,0)</f>
        <v>0</v>
      </c>
      <c r="D14" s="2">
        <f>ROUND(D10*0.31995,0)</f>
        <v>0</v>
      </c>
      <c r="E14" s="2">
        <f>ROUND(E10*0.221531,0)</f>
        <v>0</v>
      </c>
      <c r="F14" s="2">
        <f>ROUND(F10*0.226631,0)</f>
        <v>0</v>
      </c>
      <c r="G14" s="2">
        <f>ROUND(G10*0.221531,0)</f>
        <v>0</v>
      </c>
      <c r="H14" s="2">
        <f>ROUND(H10*0.226631,0)</f>
        <v>0</v>
      </c>
      <c r="I14" s="2">
        <f>ROUND(I10*0.217065,0)</f>
        <v>0</v>
      </c>
      <c r="J14" s="2">
        <f>J10</f>
        <v>0</v>
      </c>
    </row>
    <row r="15" spans="2:12" ht="15" customHeight="1" x14ac:dyDescent="0.25">
      <c r="B15" s="2" t="s">
        <v>28</v>
      </c>
      <c r="C15" s="2">
        <f>ROUND(C10*0.038519,0)</f>
        <v>0</v>
      </c>
      <c r="D15" s="2">
        <f>ROUND(D10*0.079918,0)</f>
        <v>0</v>
      </c>
      <c r="E15" s="2">
        <f>ROUND(E10*0.028041,0)</f>
        <v>0</v>
      </c>
      <c r="F15" s="2">
        <f>ROUND(F10*0.033619,0)</f>
        <v>0</v>
      </c>
      <c r="G15" s="2">
        <f>ROUND(G10*0.028041,0)</f>
        <v>0</v>
      </c>
      <c r="H15" s="2">
        <f>ROUND(H10*0.033619,0)</f>
        <v>0</v>
      </c>
      <c r="I15" s="2">
        <f>ROUND(I10*0.020329,0)</f>
        <v>0</v>
      </c>
      <c r="J15" s="2">
        <f>J10</f>
        <v>0</v>
      </c>
    </row>
    <row r="16" spans="2:12" ht="15" customHeight="1" x14ac:dyDescent="0.25">
      <c r="C16" s="56" t="s">
        <v>136</v>
      </c>
      <c r="D16" s="56"/>
      <c r="E16" s="56"/>
      <c r="F16" s="56"/>
      <c r="G16" s="56"/>
      <c r="H16" s="56"/>
      <c r="I16" s="56"/>
      <c r="J16" s="56"/>
    </row>
    <row r="17" spans="2:22" ht="15" customHeight="1" x14ac:dyDescent="0.25">
      <c r="B17" s="2" t="s">
        <v>29</v>
      </c>
      <c r="C17" s="4" t="str">
        <f>IF(C96&gt;(6/7),"S",IF(C96&gt;(5/7),"A",IF(C96&gt;(4/7),"B",IF(C96&gt;(3/7),"C",IF(C96&gt;(2/7),"D",IF(C96&gt;(1/7),"E","F"))))))</f>
        <v>F</v>
      </c>
      <c r="D17" s="4" t="str">
        <f>IF(D96&gt;(6/7),"S",IF(D96&gt;(5/7),"A",IF(D96&gt;(4/7),"B",IF(D96&gt;(3/7),"C",IF(D96&gt;(2/7),"D",IF(D96&gt;(1/7),"E","F"))))))</f>
        <v>F</v>
      </c>
      <c r="E17" s="4" t="str">
        <f>IF(E96&gt;(6/7),"S",IF(E96&gt;(5/7),"A",IF(E96&gt;(4/7),"B",IF(E96&gt;(3/7),"C",IF(E96&gt;(2/7),"D",IF(E96&gt;(1/7),"E","F"))))))</f>
        <v>F</v>
      </c>
      <c r="F17" s="4" t="str">
        <f>IF(F96&gt;(6/7),"S",IF(F96&gt;(5/7),"A",IF(F96&gt;(4/7),"B",IF(F96&gt;(3/7),"C",IF(F96&gt;(2/7),"D",IF(F96&gt;(1/7),"E","F"))))))</f>
        <v>F</v>
      </c>
      <c r="G17" s="4" t="str">
        <f>IF(G96&gt;(6/7),"S",IF(G96&gt;(5/7),"A",IF(G96&gt;(4/7),"B",IF(G96&gt;(3/7),"C",IF(G96&gt;(2/7),"D",IF(G96&gt;(1/7),"E","F"))))))</f>
        <v>F</v>
      </c>
      <c r="H17" s="4" t="str">
        <f>IF(H96&gt;(6/7),"S",IF(H96&gt;(5/7),"A",IF(H96&gt;(4/7),"B",IF(H96&gt;(3/7),"C",IF(H96&gt;(2/7),"D",IF(H96&gt;(1/7),"E","F"))))))</f>
        <v>F</v>
      </c>
      <c r="I17" s="4" t="str">
        <f>IF(I96&gt;(6/7),"S",IF(I96&gt;(5/7),"A",IF(I96&gt;(4/7),"B",IF(I96&gt;(3/7),"C",IF(I96&gt;(2/7),"D",IF(I96&gt;(1/7),"E","F"))))))</f>
        <v>F</v>
      </c>
      <c r="J17" s="2" t="str">
        <f>IF(L10&gt;120%,"S",IF(L10&gt;110%,"A",IF(L10&gt;100%,"B",IF(L10&gt;90%,"C",IF(L10&gt;80%,"D",IF(L10&gt;70%,"E","F"))))))</f>
        <v>F</v>
      </c>
      <c r="L17" s="5" t="str">
        <f>IF(L96&lt;0.47,"LW",IF(L96&gt;0.53,"HI","OK"))</f>
        <v>LW</v>
      </c>
    </row>
    <row r="19" spans="2:22" ht="15" customHeight="1" x14ac:dyDescent="0.25">
      <c r="B19" s="55" t="s">
        <v>127</v>
      </c>
      <c r="C19" s="55"/>
      <c r="D19" s="55"/>
      <c r="E19" s="55"/>
      <c r="F19" s="55"/>
      <c r="G19" s="55"/>
      <c r="H19" s="55"/>
      <c r="I19" s="55"/>
      <c r="J19" s="55"/>
    </row>
    <row r="20" spans="2:22" ht="15" customHeight="1" x14ac:dyDescent="0.25">
      <c r="B20" s="6"/>
      <c r="C20" s="2" t="s">
        <v>15</v>
      </c>
      <c r="D20" s="2" t="s">
        <v>16</v>
      </c>
      <c r="E20" s="2" t="s">
        <v>17</v>
      </c>
      <c r="F20" s="2" t="s">
        <v>18</v>
      </c>
      <c r="G20" s="2" t="s">
        <v>19</v>
      </c>
      <c r="H20" s="2" t="s">
        <v>20</v>
      </c>
      <c r="I20" s="2" t="s">
        <v>21</v>
      </c>
      <c r="J20" s="2" t="s">
        <v>22</v>
      </c>
    </row>
    <row r="21" spans="2:22" ht="15" customHeight="1" x14ac:dyDescent="0.25">
      <c r="B21" s="7"/>
      <c r="C21" s="8" t="e">
        <f>MROUND(C90,5)/100</f>
        <v>#NUM!</v>
      </c>
      <c r="D21" s="8" t="e">
        <f>MROUND(D90,5)/100</f>
        <v>#NUM!</v>
      </c>
      <c r="E21" s="8" t="e">
        <f>MROUND(E90,5)/100</f>
        <v>#NUM!</v>
      </c>
      <c r="F21" s="8" t="e">
        <f>MROUND(F90,5)/100</f>
        <v>#NUM!</v>
      </c>
      <c r="G21" s="8" t="e">
        <f>MROUND(G90,5)/100</f>
        <v>#NUM!</v>
      </c>
      <c r="H21" s="8" t="e">
        <f>MROUND(H90,5)/100</f>
        <v>#NUM!</v>
      </c>
      <c r="I21" s="8" t="e">
        <f>MROUND(I90,5)/100</f>
        <v>#NUM!</v>
      </c>
      <c r="J21" s="8">
        <f>L10</f>
        <v>0</v>
      </c>
    </row>
    <row r="22" spans="2:22" ht="15" customHeight="1" x14ac:dyDescent="0.25">
      <c r="B22" s="7"/>
      <c r="C22" s="8" t="e">
        <f>C21+25%</f>
        <v>#NUM!</v>
      </c>
      <c r="D22" s="8" t="e">
        <f>D21+5%</f>
        <v>#NUM!</v>
      </c>
      <c r="E22" s="8" t="e">
        <f>E21+10%</f>
        <v>#NUM!</v>
      </c>
      <c r="F22" s="8" t="e">
        <f t="shared" ref="F22:I25" si="0">F21+10%</f>
        <v>#NUM!</v>
      </c>
      <c r="G22" s="8" t="e">
        <f t="shared" si="0"/>
        <v>#NUM!</v>
      </c>
      <c r="H22" s="8" t="e">
        <f t="shared" si="0"/>
        <v>#NUM!</v>
      </c>
      <c r="I22" s="8" t="e">
        <f t="shared" si="0"/>
        <v>#NUM!</v>
      </c>
      <c r="J22" s="8">
        <f>J21</f>
        <v>0</v>
      </c>
    </row>
    <row r="23" spans="2:22" ht="15" customHeight="1" x14ac:dyDescent="0.25">
      <c r="B23" s="7"/>
      <c r="C23" s="8" t="e">
        <f>C22+20%</f>
        <v>#NUM!</v>
      </c>
      <c r="D23" s="8" t="e">
        <f t="shared" ref="D23:E24" si="1">D22+10%</f>
        <v>#NUM!</v>
      </c>
      <c r="E23" s="8" t="e">
        <f t="shared" si="1"/>
        <v>#NUM!</v>
      </c>
      <c r="F23" s="8" t="e">
        <f t="shared" si="0"/>
        <v>#NUM!</v>
      </c>
      <c r="G23" s="8" t="e">
        <f t="shared" si="0"/>
        <v>#NUM!</v>
      </c>
      <c r="H23" s="8" t="e">
        <f t="shared" si="0"/>
        <v>#NUM!</v>
      </c>
      <c r="I23" s="8" t="e">
        <f t="shared" si="0"/>
        <v>#NUM!</v>
      </c>
      <c r="J23" s="8">
        <f t="shared" ref="J23:J25" si="2">J22</f>
        <v>0</v>
      </c>
    </row>
    <row r="24" spans="2:22" ht="15" customHeight="1" x14ac:dyDescent="0.25">
      <c r="B24" s="7"/>
      <c r="C24" s="8" t="e">
        <f>C23+25%</f>
        <v>#NUM!</v>
      </c>
      <c r="D24" s="8" t="e">
        <f>D23+5%</f>
        <v>#NUM!</v>
      </c>
      <c r="E24" s="8" t="e">
        <f t="shared" si="1"/>
        <v>#NUM!</v>
      </c>
      <c r="F24" s="8" t="e">
        <f t="shared" si="0"/>
        <v>#NUM!</v>
      </c>
      <c r="G24" s="8" t="e">
        <f t="shared" si="0"/>
        <v>#NUM!</v>
      </c>
      <c r="H24" s="8" t="e">
        <f t="shared" si="0"/>
        <v>#NUM!</v>
      </c>
      <c r="I24" s="8" t="e">
        <f t="shared" si="0"/>
        <v>#NUM!</v>
      </c>
      <c r="J24" s="8">
        <f t="shared" si="2"/>
        <v>0</v>
      </c>
    </row>
    <row r="25" spans="2:22" ht="15" customHeight="1" x14ac:dyDescent="0.25">
      <c r="B25" s="7"/>
      <c r="C25" s="8" t="e">
        <f>C24+20%</f>
        <v>#NUM!</v>
      </c>
      <c r="D25" s="8" t="e">
        <f t="shared" ref="D25:E25" si="3">D24+10%</f>
        <v>#NUM!</v>
      </c>
      <c r="E25" s="8" t="e">
        <f t="shared" si="3"/>
        <v>#NUM!</v>
      </c>
      <c r="F25" s="8" t="e">
        <f t="shared" si="0"/>
        <v>#NUM!</v>
      </c>
      <c r="G25" s="8" t="e">
        <f t="shared" si="0"/>
        <v>#NUM!</v>
      </c>
      <c r="H25" s="8" t="e">
        <f t="shared" si="0"/>
        <v>#NUM!</v>
      </c>
      <c r="I25" s="8" t="e">
        <f t="shared" si="0"/>
        <v>#NUM!</v>
      </c>
      <c r="J25" s="8">
        <f t="shared" si="2"/>
        <v>0</v>
      </c>
    </row>
    <row r="26" spans="2:22" ht="15" customHeight="1" x14ac:dyDescent="0.25">
      <c r="B26" s="9"/>
      <c r="C26" s="10"/>
      <c r="D26" s="10"/>
      <c r="E26" s="10"/>
      <c r="F26" s="10"/>
      <c r="G26" s="10"/>
      <c r="H26" s="10"/>
      <c r="I26" s="10"/>
      <c r="J26" s="10"/>
    </row>
    <row r="27" spans="2:22" ht="15" customHeight="1" x14ac:dyDescent="0.25">
      <c r="C27" s="2" t="s">
        <v>15</v>
      </c>
      <c r="D27" s="2" t="s">
        <v>16</v>
      </c>
      <c r="E27" s="2" t="s">
        <v>17</v>
      </c>
      <c r="F27" s="2" t="s">
        <v>18</v>
      </c>
      <c r="G27" s="2" t="s">
        <v>19</v>
      </c>
      <c r="H27" s="2" t="s">
        <v>20</v>
      </c>
      <c r="I27" s="2" t="s">
        <v>21</v>
      </c>
      <c r="J27" s="2" t="s">
        <v>22</v>
      </c>
    </row>
    <row r="28" spans="2:22" ht="15" customHeight="1" x14ac:dyDescent="0.25">
      <c r="B28" s="12" t="s">
        <v>75</v>
      </c>
      <c r="C28" s="13" t="e">
        <f>C10*C25</f>
        <v>#NUM!</v>
      </c>
      <c r="D28" s="13" t="e">
        <f>D10*D25</f>
        <v>#NUM!</v>
      </c>
      <c r="E28" s="13" t="e">
        <f>E10*E25</f>
        <v>#NUM!</v>
      </c>
      <c r="F28" s="13" t="e">
        <f>F10*F25</f>
        <v>#NUM!</v>
      </c>
      <c r="G28" s="13" t="e">
        <f>G10*G25</f>
        <v>#NUM!</v>
      </c>
      <c r="H28" s="13" t="e">
        <f>H10*H25</f>
        <v>#NUM!</v>
      </c>
      <c r="I28" s="13" t="e">
        <f>I10*I25</f>
        <v>#NUM!</v>
      </c>
      <c r="J28" s="13">
        <f>J10*J25</f>
        <v>0</v>
      </c>
      <c r="N28" s="11"/>
    </row>
    <row r="29" spans="2:22" s="14" customFormat="1" ht="15" customHeight="1" x14ac:dyDescent="0.25"/>
    <row r="31" spans="2:22" ht="15" customHeight="1" x14ac:dyDescent="0.25">
      <c r="B31" s="52" t="s">
        <v>33</v>
      </c>
      <c r="C31" s="52"/>
      <c r="D31" t="s">
        <v>34</v>
      </c>
      <c r="T31" s="51" t="s">
        <v>81</v>
      </c>
      <c r="U31" s="51"/>
      <c r="V31">
        <v>846</v>
      </c>
    </row>
    <row r="32" spans="2:22" ht="15" customHeight="1" x14ac:dyDescent="0.25">
      <c r="B32" s="51"/>
      <c r="C32" s="51"/>
      <c r="D32" t="s">
        <v>35</v>
      </c>
      <c r="T32" s="51" t="s">
        <v>82</v>
      </c>
      <c r="U32" s="51"/>
      <c r="V32">
        <v>702</v>
      </c>
    </row>
    <row r="33" spans="2:22" ht="15" customHeight="1" x14ac:dyDescent="0.25">
      <c r="B33" s="51"/>
      <c r="C33" s="51"/>
      <c r="D33" t="s">
        <v>36</v>
      </c>
    </row>
    <row r="34" spans="2:22" ht="15" customHeight="1" x14ac:dyDescent="0.25">
      <c r="B34" s="51"/>
      <c r="C34" s="51"/>
      <c r="D34" t="s">
        <v>37</v>
      </c>
    </row>
    <row r="35" spans="2:22" ht="15" customHeight="1" x14ac:dyDescent="0.25">
      <c r="B35" s="51"/>
      <c r="C35" s="51"/>
      <c r="D35" t="s">
        <v>38</v>
      </c>
    </row>
    <row r="36" spans="2:22" ht="15" customHeight="1" x14ac:dyDescent="0.25">
      <c r="B36" s="51"/>
      <c r="C36" s="51"/>
    </row>
    <row r="37" spans="2:22" ht="15" customHeight="1" x14ac:dyDescent="0.25">
      <c r="B37" s="52" t="s">
        <v>39</v>
      </c>
      <c r="C37" s="52"/>
      <c r="D37" t="s">
        <v>40</v>
      </c>
      <c r="T37" s="51" t="s">
        <v>81</v>
      </c>
      <c r="U37" s="51"/>
      <c r="V37">
        <v>295</v>
      </c>
    </row>
    <row r="38" spans="2:22" ht="15" customHeight="1" x14ac:dyDescent="0.25">
      <c r="B38" s="51"/>
      <c r="C38" s="51"/>
      <c r="D38" t="s">
        <v>41</v>
      </c>
      <c r="T38" s="51" t="s">
        <v>82</v>
      </c>
      <c r="U38" s="51"/>
      <c r="V38">
        <v>230</v>
      </c>
    </row>
    <row r="39" spans="2:22" ht="15" customHeight="1" x14ac:dyDescent="0.25">
      <c r="B39" s="51"/>
      <c r="C39" s="51"/>
      <c r="D39" t="s">
        <v>42</v>
      </c>
    </row>
    <row r="40" spans="2:22" ht="15" customHeight="1" x14ac:dyDescent="0.25">
      <c r="B40" s="51"/>
      <c r="C40" s="51"/>
      <c r="D40" t="s">
        <v>43</v>
      </c>
    </row>
    <row r="41" spans="2:22" ht="15" customHeight="1" x14ac:dyDescent="0.25">
      <c r="B41" s="51"/>
      <c r="C41" s="51"/>
      <c r="D41" t="s">
        <v>44</v>
      </c>
    </row>
    <row r="42" spans="2:22" ht="15" customHeight="1" x14ac:dyDescent="0.25">
      <c r="B42" s="51"/>
      <c r="C42" s="51"/>
    </row>
    <row r="43" spans="2:22" ht="15" customHeight="1" x14ac:dyDescent="0.25">
      <c r="B43" s="52" t="s">
        <v>45</v>
      </c>
      <c r="C43" s="52"/>
      <c r="D43" t="s">
        <v>46</v>
      </c>
      <c r="T43" s="51" t="s">
        <v>81</v>
      </c>
      <c r="U43" s="51"/>
      <c r="V43">
        <v>399</v>
      </c>
    </row>
    <row r="44" spans="2:22" ht="15" customHeight="1" x14ac:dyDescent="0.25">
      <c r="B44" s="51"/>
      <c r="C44" s="51"/>
      <c r="D44" t="s">
        <v>47</v>
      </c>
      <c r="T44" s="51" t="s">
        <v>82</v>
      </c>
      <c r="U44" s="51"/>
      <c r="V44">
        <v>337</v>
      </c>
    </row>
    <row r="45" spans="2:22" ht="15" customHeight="1" x14ac:dyDescent="0.25">
      <c r="B45" s="51"/>
      <c r="C45" s="51"/>
      <c r="D45" t="s">
        <v>48</v>
      </c>
    </row>
    <row r="46" spans="2:22" ht="15" customHeight="1" x14ac:dyDescent="0.25">
      <c r="B46" s="51"/>
      <c r="C46" s="51"/>
    </row>
    <row r="47" spans="2:22" ht="15" customHeight="1" x14ac:dyDescent="0.25">
      <c r="B47" s="52" t="s">
        <v>49</v>
      </c>
      <c r="C47" s="52"/>
      <c r="D47" t="s">
        <v>50</v>
      </c>
      <c r="T47" s="51" t="s">
        <v>81</v>
      </c>
      <c r="U47" s="51"/>
      <c r="V47">
        <v>183</v>
      </c>
    </row>
    <row r="48" spans="2:22" ht="15" customHeight="1" x14ac:dyDescent="0.25">
      <c r="B48" s="51"/>
      <c r="C48" s="51"/>
      <c r="D48" t="s">
        <v>51</v>
      </c>
      <c r="T48" s="51" t="s">
        <v>82</v>
      </c>
      <c r="U48" s="51"/>
      <c r="V48">
        <v>152</v>
      </c>
    </row>
    <row r="49" spans="2:24" ht="15" customHeight="1" x14ac:dyDescent="0.25">
      <c r="B49" s="51"/>
      <c r="C49" s="51"/>
      <c r="D49" t="s">
        <v>52</v>
      </c>
    </row>
    <row r="50" spans="2:24" ht="15" customHeight="1" x14ac:dyDescent="0.25">
      <c r="B50" s="51"/>
      <c r="C50" s="51"/>
    </row>
    <row r="51" spans="2:24" ht="15" customHeight="1" x14ac:dyDescent="0.25">
      <c r="B51" s="52" t="s">
        <v>53</v>
      </c>
      <c r="C51" s="52"/>
      <c r="D51" t="s">
        <v>54</v>
      </c>
      <c r="T51" s="51" t="s">
        <v>81</v>
      </c>
      <c r="U51" s="51"/>
      <c r="V51">
        <v>412</v>
      </c>
    </row>
    <row r="52" spans="2:24" ht="15" customHeight="1" x14ac:dyDescent="0.25">
      <c r="B52" s="51"/>
      <c r="C52" s="51"/>
      <c r="D52" t="s">
        <v>55</v>
      </c>
      <c r="T52" s="51" t="s">
        <v>82</v>
      </c>
      <c r="U52" s="51"/>
      <c r="V52">
        <v>348</v>
      </c>
    </row>
    <row r="53" spans="2:24" ht="15" customHeight="1" x14ac:dyDescent="0.25">
      <c r="B53" s="51"/>
      <c r="C53" s="51"/>
      <c r="D53" t="s">
        <v>56</v>
      </c>
    </row>
    <row r="54" spans="2:24" ht="15" customHeight="1" x14ac:dyDescent="0.25">
      <c r="B54" s="51"/>
      <c r="C54" s="51"/>
    </row>
    <row r="55" spans="2:24" ht="15" customHeight="1" x14ac:dyDescent="0.25">
      <c r="B55" s="52" t="s">
        <v>57</v>
      </c>
      <c r="C55" s="52"/>
      <c r="D55" t="s">
        <v>58</v>
      </c>
      <c r="T55" s="51" t="s">
        <v>81</v>
      </c>
      <c r="U55" s="51"/>
      <c r="V55">
        <v>191</v>
      </c>
    </row>
    <row r="56" spans="2:24" ht="15" customHeight="1" x14ac:dyDescent="0.25">
      <c r="B56" s="51"/>
      <c r="C56" s="51"/>
      <c r="D56" t="s">
        <v>59</v>
      </c>
      <c r="T56" s="51" t="s">
        <v>82</v>
      </c>
      <c r="U56" s="51"/>
      <c r="V56">
        <v>158</v>
      </c>
    </row>
    <row r="57" spans="2:24" ht="15" customHeight="1" x14ac:dyDescent="0.25">
      <c r="B57" s="51"/>
      <c r="C57" s="51"/>
      <c r="D57" t="s">
        <v>60</v>
      </c>
    </row>
    <row r="58" spans="2:24" ht="15" customHeight="1" x14ac:dyDescent="0.25">
      <c r="B58" s="51"/>
      <c r="C58" s="51"/>
    </row>
    <row r="59" spans="2:24" ht="15" customHeight="1" x14ac:dyDescent="0.25">
      <c r="B59" s="52" t="s">
        <v>61</v>
      </c>
      <c r="C59" s="52"/>
      <c r="D59" t="s">
        <v>62</v>
      </c>
      <c r="T59" s="51" t="s">
        <v>81</v>
      </c>
      <c r="U59" s="51"/>
      <c r="V59">
        <v>430</v>
      </c>
    </row>
    <row r="60" spans="2:24" ht="15" customHeight="1" x14ac:dyDescent="0.25">
      <c r="B60" s="51"/>
      <c r="C60" s="51"/>
      <c r="D60" t="s">
        <v>63</v>
      </c>
      <c r="T60" s="51" t="s">
        <v>82</v>
      </c>
      <c r="U60" s="51"/>
      <c r="V60">
        <v>339</v>
      </c>
    </row>
    <row r="61" spans="2:24" ht="15" customHeight="1" x14ac:dyDescent="0.25">
      <c r="B61" s="51"/>
      <c r="C61" s="51"/>
      <c r="D61" t="s">
        <v>64</v>
      </c>
    </row>
    <row r="62" spans="2:24" ht="15" customHeight="1" x14ac:dyDescent="0.25">
      <c r="B62" s="51"/>
      <c r="C62" s="51"/>
    </row>
    <row r="63" spans="2:24" ht="15" customHeight="1" x14ac:dyDescent="0.25">
      <c r="B63" s="52" t="s">
        <v>65</v>
      </c>
      <c r="C63" s="52"/>
      <c r="D63" t="s">
        <v>66</v>
      </c>
      <c r="T63" s="51" t="s">
        <v>81</v>
      </c>
      <c r="U63" s="51"/>
      <c r="V63" s="16">
        <v>1.3</v>
      </c>
      <c r="X63" t="s">
        <v>137</v>
      </c>
    </row>
    <row r="64" spans="2:24" ht="15" customHeight="1" x14ac:dyDescent="0.25">
      <c r="B64" s="51"/>
      <c r="C64" s="51"/>
      <c r="D64" t="s">
        <v>67</v>
      </c>
      <c r="T64" s="51" t="s">
        <v>82</v>
      </c>
      <c r="U64" s="51"/>
      <c r="V64" s="16">
        <v>0.7</v>
      </c>
      <c r="X64" t="s">
        <v>138</v>
      </c>
    </row>
    <row r="65" spans="2:4" ht="15" customHeight="1" x14ac:dyDescent="0.25">
      <c r="B65" s="51"/>
      <c r="C65" s="51"/>
      <c r="D65" t="s">
        <v>68</v>
      </c>
    </row>
    <row r="66" spans="2:4" ht="15" customHeight="1" x14ac:dyDescent="0.25">
      <c r="B66" s="51"/>
      <c r="C66" s="51"/>
      <c r="D66" t="s">
        <v>69</v>
      </c>
    </row>
    <row r="67" spans="2:4" ht="15" customHeight="1" x14ac:dyDescent="0.25">
      <c r="B67" s="51"/>
      <c r="C67" s="51"/>
      <c r="D67" t="s">
        <v>70</v>
      </c>
    </row>
    <row r="68" spans="2:4" ht="15" customHeight="1" x14ac:dyDescent="0.25">
      <c r="B68" s="15"/>
      <c r="C68" s="15"/>
    </row>
    <row r="69" spans="2:4" ht="15" customHeight="1" x14ac:dyDescent="0.25">
      <c r="B69" s="15"/>
      <c r="C69" s="15"/>
    </row>
    <row r="70" spans="2:4" ht="15" customHeight="1" x14ac:dyDescent="0.25">
      <c r="B70" s="15"/>
      <c r="C70" s="15"/>
    </row>
    <row r="71" spans="2:4" ht="15" customHeight="1" x14ac:dyDescent="0.25">
      <c r="B71" s="15"/>
      <c r="C71" s="15"/>
    </row>
    <row r="72" spans="2:4" ht="15" customHeight="1" x14ac:dyDescent="0.25">
      <c r="B72" s="15"/>
      <c r="C72" s="15"/>
    </row>
    <row r="73" spans="2:4" ht="15" customHeight="1" x14ac:dyDescent="0.25">
      <c r="B73" s="15"/>
      <c r="C73" s="15"/>
    </row>
    <row r="74" spans="2:4" ht="15" customHeight="1" x14ac:dyDescent="0.25">
      <c r="B74" s="15"/>
      <c r="C74" s="15"/>
    </row>
    <row r="75" spans="2:4" ht="15" customHeight="1" x14ac:dyDescent="0.25">
      <c r="B75" s="15"/>
      <c r="C75" s="15"/>
    </row>
    <row r="76" spans="2:4" ht="15" customHeight="1" x14ac:dyDescent="0.25">
      <c r="B76" s="15"/>
      <c r="C76" s="15"/>
    </row>
    <row r="77" spans="2:4" ht="15" customHeight="1" x14ac:dyDescent="0.25">
      <c r="B77" s="15"/>
      <c r="C77" s="15"/>
    </row>
    <row r="78" spans="2:4" ht="15" customHeight="1" x14ac:dyDescent="0.25">
      <c r="B78" s="15"/>
      <c r="C78" s="15"/>
    </row>
    <row r="79" spans="2:4" ht="15" customHeight="1" x14ac:dyDescent="0.25">
      <c r="B79" s="15"/>
      <c r="C79" s="15"/>
    </row>
    <row r="80" spans="2:4" ht="15" customHeight="1" x14ac:dyDescent="0.25">
      <c r="B80" s="15"/>
      <c r="C80" s="15"/>
    </row>
    <row r="81" spans="2:14" ht="15" customHeight="1" x14ac:dyDescent="0.25">
      <c r="B81" s="15"/>
      <c r="C81" s="15"/>
    </row>
    <row r="82" spans="2:14" ht="15" customHeight="1" x14ac:dyDescent="0.25">
      <c r="B82" s="15"/>
      <c r="C82" s="15"/>
    </row>
    <row r="83" spans="2:14" ht="15" customHeight="1" x14ac:dyDescent="0.25">
      <c r="B83" s="15"/>
      <c r="C83" s="15"/>
    </row>
    <row r="84" spans="2:14" ht="15" customHeight="1" x14ac:dyDescent="0.25">
      <c r="B84" s="15"/>
      <c r="C84" s="15"/>
    </row>
    <row r="85" spans="2:14" ht="15" customHeight="1" x14ac:dyDescent="0.25">
      <c r="B85" s="15"/>
      <c r="C85" s="15"/>
    </row>
    <row r="87" spans="2:14" ht="15" hidden="1" customHeight="1" x14ac:dyDescent="0.25">
      <c r="B87" s="1" t="s">
        <v>11</v>
      </c>
      <c r="C87">
        <v>702</v>
      </c>
      <c r="D87">
        <v>230</v>
      </c>
      <c r="E87">
        <v>337</v>
      </c>
      <c r="F87">
        <v>152</v>
      </c>
      <c r="G87">
        <v>348</v>
      </c>
      <c r="H87">
        <v>158</v>
      </c>
      <c r="I87">
        <v>339</v>
      </c>
      <c r="J87" s="16">
        <v>0.7</v>
      </c>
      <c r="L87" t="s">
        <v>12</v>
      </c>
    </row>
    <row r="88" spans="2:14" ht="15" hidden="1" customHeight="1" x14ac:dyDescent="0.25">
      <c r="B88" s="1" t="s">
        <v>13</v>
      </c>
      <c r="C88">
        <v>144</v>
      </c>
      <c r="D88">
        <v>65</v>
      </c>
      <c r="E88">
        <v>62</v>
      </c>
      <c r="F88">
        <v>31</v>
      </c>
      <c r="G88">
        <v>64</v>
      </c>
      <c r="H88">
        <v>33</v>
      </c>
      <c r="I88">
        <v>91</v>
      </c>
      <c r="J88" s="16">
        <v>0.6</v>
      </c>
      <c r="L88" t="s">
        <v>14</v>
      </c>
    </row>
    <row r="89" spans="2:14" ht="15" hidden="1" customHeight="1" x14ac:dyDescent="0.25">
      <c r="B89" s="15"/>
      <c r="C89" s="15"/>
    </row>
    <row r="90" spans="2:14" ht="15" hidden="1" customHeight="1" x14ac:dyDescent="0.25">
      <c r="C90">
        <f>IF(C96&lt;0.5, (C94+((C93-C94)*((C96)*2))), (C93+((C92-C93)*((C96-0.5)*2))))</f>
        <v>-168.75</v>
      </c>
      <c r="D90">
        <f>IF(D96&lt;0.5, (D94+((D93-D94)*((D96)*2))), (D93+((D92-D93)*((D96-0.5)*2))))</f>
        <v>-142.30769230769229</v>
      </c>
      <c r="E90">
        <f>IF(E96&lt;0.5, (E94+((E93-E94)*((E96)*2))), (E93+((E92-E93)*((E96-0.5)*2))))</f>
        <v>-196.77419354838707</v>
      </c>
      <c r="F90">
        <f>IF(F96&lt;0.5, (F94+((F93-F94)*((F96)*2))), (F93+((F92-F93)*((F96-0.5)*2))))</f>
        <v>-62.096774193548384</v>
      </c>
      <c r="G90">
        <f>IF(G96&lt;0.5, (G94+((G93-G94)*((G96)*2))), (G93+((G92-G93)*((G96-0.5)*2))))</f>
        <v>-196.875</v>
      </c>
      <c r="H90">
        <f>IF(H96&lt;0.5, (H94+((H93-H94)*((H96)*2))), (H93+((H92-H93)*((H96-0.5)*2))))</f>
        <v>-58.636363636363654</v>
      </c>
      <c r="I90">
        <f>IF(I96&lt;0.5, (I94+((I93-I94)*((I96)*2))), (I93+((I92-I93)*((I96-0.5)*2))))</f>
        <v>-195.76923076923077</v>
      </c>
      <c r="J90">
        <f>IF(J96&lt;0.5, (J94+((J93-J94)*((J96)*2))), (J93+((J92-J93)*((J96-0.5)*2))))</f>
        <v>0</v>
      </c>
      <c r="L90" t="s">
        <v>30</v>
      </c>
    </row>
    <row r="91" spans="2:14" ht="15" hidden="1" customHeight="1" x14ac:dyDescent="0.25"/>
    <row r="92" spans="2:14" ht="15" hidden="1" customHeight="1" x14ac:dyDescent="0.25">
      <c r="C92">
        <v>115</v>
      </c>
      <c r="D92">
        <v>140</v>
      </c>
      <c r="E92">
        <v>115</v>
      </c>
      <c r="F92">
        <v>115</v>
      </c>
      <c r="G92">
        <v>115</v>
      </c>
      <c r="H92">
        <v>115</v>
      </c>
      <c r="I92">
        <v>140</v>
      </c>
      <c r="J92">
        <v>130</v>
      </c>
    </row>
    <row r="93" spans="2:14" ht="15" hidden="1" customHeight="1" x14ac:dyDescent="0.25">
      <c r="C93">
        <v>100</v>
      </c>
      <c r="D93">
        <v>100</v>
      </c>
      <c r="E93">
        <v>100</v>
      </c>
      <c r="F93">
        <v>100</v>
      </c>
      <c r="G93">
        <v>100</v>
      </c>
      <c r="H93">
        <v>100</v>
      </c>
      <c r="I93">
        <v>100</v>
      </c>
      <c r="J93">
        <v>100</v>
      </c>
    </row>
    <row r="94" spans="2:14" ht="15" hidden="1" customHeight="1" x14ac:dyDescent="0.25">
      <c r="C94">
        <v>75</v>
      </c>
      <c r="D94">
        <v>70</v>
      </c>
      <c r="E94">
        <v>75</v>
      </c>
      <c r="F94">
        <v>85</v>
      </c>
      <c r="G94">
        <v>75</v>
      </c>
      <c r="H94">
        <v>85</v>
      </c>
      <c r="I94">
        <v>65</v>
      </c>
      <c r="J94">
        <v>70</v>
      </c>
    </row>
    <row r="95" spans="2:14" ht="15" hidden="1" customHeight="1" x14ac:dyDescent="0.25"/>
    <row r="96" spans="2:14" ht="15" hidden="1" customHeight="1" x14ac:dyDescent="0.25">
      <c r="C96">
        <f>(C10-C87)/C88</f>
        <v>-4.875</v>
      </c>
      <c r="D96">
        <f>(D10-D87)/D88</f>
        <v>-3.5384615384615383</v>
      </c>
      <c r="E96">
        <f>(E10-E87)/E88</f>
        <v>-5.435483870967742</v>
      </c>
      <c r="F96">
        <f>(F10-F87)/F88</f>
        <v>-4.903225806451613</v>
      </c>
      <c r="G96">
        <f>(G10-G87)/G88</f>
        <v>-5.4375</v>
      </c>
      <c r="H96">
        <f>(H10-H87)/H88</f>
        <v>-4.7878787878787881</v>
      </c>
      <c r="I96">
        <f>(I10-I87)/I88</f>
        <v>-3.7252747252747254</v>
      </c>
      <c r="J96">
        <f>(L10-J87)/J88</f>
        <v>-1.1666666666666667</v>
      </c>
      <c r="L96" s="3">
        <f>AVERAGE(C96:I96)</f>
        <v>-4.6718321041477724</v>
      </c>
      <c r="N96" t="s">
        <v>135</v>
      </c>
    </row>
    <row r="98" spans="2:3" ht="15" customHeight="1" x14ac:dyDescent="0.25">
      <c r="B98" s="15"/>
      <c r="C98" s="15"/>
    </row>
    <row r="99" spans="2:3" ht="15" customHeight="1" x14ac:dyDescent="0.25">
      <c r="B99" s="15"/>
      <c r="C99" s="15"/>
    </row>
    <row r="100" spans="2:3" ht="15" customHeight="1" x14ac:dyDescent="0.25">
      <c r="B100" s="15"/>
      <c r="C100" s="15"/>
    </row>
    <row r="101" spans="2:3" ht="15" customHeight="1" x14ac:dyDescent="0.25">
      <c r="B101" s="15"/>
      <c r="C101" s="15"/>
    </row>
    <row r="102" spans="2:3" ht="15" customHeight="1" x14ac:dyDescent="0.25">
      <c r="B102" s="15"/>
      <c r="C102" s="15"/>
    </row>
    <row r="103" spans="2:3" ht="15" customHeight="1" x14ac:dyDescent="0.25">
      <c r="B103" s="15"/>
      <c r="C103" s="15"/>
    </row>
  </sheetData>
  <mergeCells count="61">
    <mergeCell ref="B19:J19"/>
    <mergeCell ref="C8:J8"/>
    <mergeCell ref="C16:J16"/>
    <mergeCell ref="D2:J2"/>
    <mergeCell ref="D3:J3"/>
    <mergeCell ref="D4:J4"/>
    <mergeCell ref="D5:J5"/>
    <mergeCell ref="D6:J6"/>
    <mergeCell ref="T37:U37"/>
    <mergeCell ref="B31:C31"/>
    <mergeCell ref="T31:U31"/>
    <mergeCell ref="B32:C32"/>
    <mergeCell ref="T32:U32"/>
    <mergeCell ref="B33:C33"/>
    <mergeCell ref="B34:C34"/>
    <mergeCell ref="B35:C35"/>
    <mergeCell ref="B36:C36"/>
    <mergeCell ref="B37:C37"/>
    <mergeCell ref="B46:C46"/>
    <mergeCell ref="B38:C38"/>
    <mergeCell ref="T38:U38"/>
    <mergeCell ref="B39:C39"/>
    <mergeCell ref="B40:C40"/>
    <mergeCell ref="B41:C41"/>
    <mergeCell ref="B42:C42"/>
    <mergeCell ref="B43:C43"/>
    <mergeCell ref="T43:U43"/>
    <mergeCell ref="B44:C44"/>
    <mergeCell ref="T44:U44"/>
    <mergeCell ref="B45:C45"/>
    <mergeCell ref="B54:C54"/>
    <mergeCell ref="B47:C47"/>
    <mergeCell ref="T47:U47"/>
    <mergeCell ref="B48:C48"/>
    <mergeCell ref="T48:U48"/>
    <mergeCell ref="B49:C49"/>
    <mergeCell ref="B50:C50"/>
    <mergeCell ref="B51:C51"/>
    <mergeCell ref="T51:U51"/>
    <mergeCell ref="B52:C52"/>
    <mergeCell ref="T52:U52"/>
    <mergeCell ref="B53:C53"/>
    <mergeCell ref="B62:C62"/>
    <mergeCell ref="B55:C55"/>
    <mergeCell ref="T55:U55"/>
    <mergeCell ref="B56:C56"/>
    <mergeCell ref="T56:U56"/>
    <mergeCell ref="B57:C57"/>
    <mergeCell ref="B58:C58"/>
    <mergeCell ref="B59:C59"/>
    <mergeCell ref="T59:U59"/>
    <mergeCell ref="B60:C60"/>
    <mergeCell ref="T60:U60"/>
    <mergeCell ref="B61:C61"/>
    <mergeCell ref="B67:C67"/>
    <mergeCell ref="B63:C63"/>
    <mergeCell ref="T63:U63"/>
    <mergeCell ref="B64:C64"/>
    <mergeCell ref="T64:U64"/>
    <mergeCell ref="B65:C65"/>
    <mergeCell ref="B66:C66"/>
  </mergeCells>
  <conditionalFormatting sqref="C17:I17">
    <cfRule type="containsText" dxfId="164" priority="34" operator="containsText" text="F">
      <formula>NOT(ISERROR(SEARCH("F",C17)))</formula>
    </cfRule>
    <cfRule type="containsText" dxfId="163" priority="35" operator="containsText" text="E">
      <formula>NOT(ISERROR(SEARCH("E",C17)))</formula>
    </cfRule>
    <cfRule type="containsText" dxfId="162" priority="36" operator="containsText" text="D">
      <formula>NOT(ISERROR(SEARCH("D",C17)))</formula>
    </cfRule>
    <cfRule type="containsText" dxfId="161" priority="37" operator="containsText" text="C">
      <formula>NOT(ISERROR(SEARCH("C",C17)))</formula>
    </cfRule>
    <cfRule type="containsText" dxfId="160" priority="38" operator="containsText" text="B">
      <formula>NOT(ISERROR(SEARCH("B",C17)))</formula>
    </cfRule>
    <cfRule type="containsText" dxfId="159" priority="39" operator="containsText" text="A">
      <formula>NOT(ISERROR(SEARCH("A",C17)))</formula>
    </cfRule>
    <cfRule type="containsText" dxfId="158" priority="40" operator="containsText" text="S">
      <formula>NOT(ISERROR(SEARCH("S",C17)))</formula>
    </cfRule>
  </conditionalFormatting>
  <conditionalFormatting sqref="I10:I15">
    <cfRule type="expression" dxfId="157" priority="32">
      <formula>$I$10&lt;339</formula>
    </cfRule>
    <cfRule type="expression" dxfId="156" priority="33">
      <formula>$I$10&gt;430</formula>
    </cfRule>
  </conditionalFormatting>
  <conditionalFormatting sqref="H10:H15">
    <cfRule type="expression" dxfId="155" priority="30">
      <formula>$H$10&lt;158</formula>
    </cfRule>
    <cfRule type="expression" dxfId="154" priority="31">
      <formula>$H$10&gt;191</formula>
    </cfRule>
  </conditionalFormatting>
  <conditionalFormatting sqref="G10:G15">
    <cfRule type="expression" dxfId="153" priority="28">
      <formula>$G$10&lt;348</formula>
    </cfRule>
    <cfRule type="expression" dxfId="152" priority="29">
      <formula>$G$10&gt;412</formula>
    </cfRule>
  </conditionalFormatting>
  <conditionalFormatting sqref="F10:F15">
    <cfRule type="expression" dxfId="151" priority="26">
      <formula>$F$10&lt;152</formula>
    </cfRule>
    <cfRule type="expression" dxfId="150" priority="27">
      <formula>$F$10&gt;183</formula>
    </cfRule>
  </conditionalFormatting>
  <conditionalFormatting sqref="E10:E15">
    <cfRule type="expression" dxfId="149" priority="24">
      <formula>$E$10&lt;337</formula>
    </cfRule>
    <cfRule type="expression" dxfId="148" priority="25">
      <formula>$E$10&gt;399</formula>
    </cfRule>
  </conditionalFormatting>
  <conditionalFormatting sqref="D10:D15">
    <cfRule type="expression" dxfId="147" priority="22">
      <formula>$D$10&lt;230</formula>
    </cfRule>
    <cfRule type="expression" dxfId="146" priority="23">
      <formula>$D$10&gt;295</formula>
    </cfRule>
  </conditionalFormatting>
  <conditionalFormatting sqref="C10:C15">
    <cfRule type="expression" dxfId="145" priority="20">
      <formula>$C$10&lt;702</formula>
    </cfRule>
    <cfRule type="expression" dxfId="144" priority="21">
      <formula>$C$10&gt;846</formula>
    </cfRule>
  </conditionalFormatting>
  <conditionalFormatting sqref="D3:J3">
    <cfRule type="containsText" dxfId="143" priority="16" stopIfTrue="1" operator="containsText" text="Mercury">
      <formula>NOT(ISERROR(SEARCH("Mercury",D3)))</formula>
    </cfRule>
    <cfRule type="containsText" dxfId="142" priority="17" stopIfTrue="1" operator="containsText" text="Jupiter">
      <formula>NOT(ISERROR(SEARCH("Jupiter",D3)))</formula>
    </cfRule>
    <cfRule type="containsText" dxfId="141" priority="18" stopIfTrue="1" operator="containsText" text="Mars">
      <formula>NOT(ISERROR(SEARCH("Mars",D3)))</formula>
    </cfRule>
    <cfRule type="containsText" dxfId="140" priority="19" stopIfTrue="1" operator="containsText" text="Venus">
      <formula>NOT(ISERROR(SEARCH("Venus",D3)))</formula>
    </cfRule>
  </conditionalFormatting>
  <conditionalFormatting sqref="L96">
    <cfRule type="cellIs" dxfId="139" priority="13" operator="between">
      <formula>0.47</formula>
      <formula>0.53</formula>
    </cfRule>
    <cfRule type="cellIs" dxfId="138" priority="14" operator="lessThan">
      <formula>0.47</formula>
    </cfRule>
    <cfRule type="cellIs" dxfId="137" priority="15" operator="greaterThan">
      <formula>0.53</formula>
    </cfRule>
  </conditionalFormatting>
  <conditionalFormatting sqref="J17">
    <cfRule type="containsText" dxfId="136" priority="6" operator="containsText" text="F">
      <formula>NOT(ISERROR(SEARCH("F",J17)))</formula>
    </cfRule>
    <cfRule type="containsText" dxfId="135" priority="7" operator="containsText" text="E">
      <formula>NOT(ISERROR(SEARCH("E",J17)))</formula>
    </cfRule>
    <cfRule type="containsText" dxfId="134" priority="8" operator="containsText" text="D">
      <formula>NOT(ISERROR(SEARCH("D",J17)))</formula>
    </cfRule>
    <cfRule type="containsText" dxfId="133" priority="9" operator="containsText" text="C">
      <formula>NOT(ISERROR(SEARCH("C",J17)))</formula>
    </cfRule>
    <cfRule type="containsText" dxfId="132" priority="10" operator="containsText" text="B">
      <formula>NOT(ISERROR(SEARCH("B",J17)))</formula>
    </cfRule>
    <cfRule type="containsText" dxfId="131" priority="11" operator="containsText" text="A">
      <formula>NOT(ISERROR(SEARCH("A",J17)))</formula>
    </cfRule>
    <cfRule type="containsText" dxfId="130" priority="12" operator="containsText" text="S">
      <formula>NOT(ISERROR(SEARCH("S",J17)))</formula>
    </cfRule>
  </conditionalFormatting>
  <conditionalFormatting sqref="J10:J15">
    <cfRule type="cellIs" dxfId="129" priority="4" operator="lessThan">
      <formula>2</formula>
    </cfRule>
    <cfRule type="cellIs" dxfId="128" priority="5" operator="greaterThan">
      <formula>5</formula>
    </cfRule>
  </conditionalFormatting>
  <conditionalFormatting sqref="L17">
    <cfRule type="containsText" dxfId="127" priority="1" operator="containsText" text="HI">
      <formula>NOT(ISERROR(SEARCH("HI",L17)))</formula>
    </cfRule>
    <cfRule type="containsText" dxfId="126" priority="2" operator="containsText" text="OK">
      <formula>NOT(ISERROR(SEARCH("OK",L17)))</formula>
    </cfRule>
    <cfRule type="containsText" dxfId="125" priority="3" operator="containsText" text="LW">
      <formula>NOT(ISERROR(SEARCH("LW",L17)))</formula>
    </cfRule>
  </conditionalFormatting>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X111"/>
  <sheetViews>
    <sheetView workbookViewId="0">
      <selection activeCell="D2" sqref="D2:J2"/>
    </sheetView>
  </sheetViews>
  <sheetFormatPr defaultColWidth="5.7109375" defaultRowHeight="15" x14ac:dyDescent="0.25"/>
  <cols>
    <col min="2" max="2" width="10.5703125" bestFit="1" customWidth="1"/>
    <col min="3" max="9" width="5.7109375" customWidth="1"/>
  </cols>
  <sheetData>
    <row r="2" spans="2:12" x14ac:dyDescent="0.25">
      <c r="B2" s="1" t="s">
        <v>6</v>
      </c>
      <c r="D2" s="54"/>
      <c r="E2" s="54"/>
      <c r="F2" s="54"/>
      <c r="G2" s="54"/>
      <c r="H2" s="54"/>
      <c r="I2" s="54"/>
      <c r="J2" s="54"/>
    </row>
    <row r="3" spans="2:12" x14ac:dyDescent="0.25">
      <c r="B3" s="1" t="s">
        <v>7</v>
      </c>
      <c r="D3" s="54"/>
      <c r="E3" s="54"/>
      <c r="F3" s="54"/>
      <c r="G3" s="54"/>
      <c r="H3" s="54"/>
      <c r="I3" s="54"/>
      <c r="J3" s="54"/>
    </row>
    <row r="4" spans="2:12" x14ac:dyDescent="0.25">
      <c r="B4" s="1" t="s">
        <v>8</v>
      </c>
      <c r="D4" s="54"/>
      <c r="E4" s="54"/>
      <c r="F4" s="54"/>
      <c r="G4" s="54"/>
      <c r="H4" s="54"/>
      <c r="I4" s="54"/>
      <c r="J4" s="54"/>
    </row>
    <row r="5" spans="2:12" x14ac:dyDescent="0.25">
      <c r="B5" s="1" t="s">
        <v>9</v>
      </c>
      <c r="D5" s="54"/>
      <c r="E5" s="54"/>
      <c r="F5" s="54"/>
      <c r="G5" s="54"/>
      <c r="H5" s="54"/>
      <c r="I5" s="54"/>
      <c r="J5" s="54"/>
    </row>
    <row r="6" spans="2:12" x14ac:dyDescent="0.25">
      <c r="B6" s="1" t="s">
        <v>10</v>
      </c>
      <c r="D6" s="54"/>
      <c r="E6" s="54"/>
      <c r="F6" s="54"/>
      <c r="G6" s="54"/>
      <c r="H6" s="54"/>
      <c r="I6" s="54"/>
      <c r="J6" s="54"/>
    </row>
    <row r="7" spans="2:12" x14ac:dyDescent="0.25">
      <c r="B7" s="1"/>
      <c r="D7" s="15"/>
      <c r="E7" s="15"/>
      <c r="F7" s="15"/>
      <c r="G7" s="15"/>
      <c r="H7" s="15"/>
      <c r="I7" s="15"/>
      <c r="J7" s="15"/>
    </row>
    <row r="8" spans="2:12" x14ac:dyDescent="0.25">
      <c r="C8" s="53" t="s">
        <v>134</v>
      </c>
      <c r="D8" s="53"/>
      <c r="E8" s="53"/>
      <c r="F8" s="53"/>
      <c r="G8" s="53"/>
      <c r="H8" s="53"/>
      <c r="I8" s="53"/>
      <c r="J8" s="53"/>
    </row>
    <row r="9" spans="2:12" x14ac:dyDescent="0.25">
      <c r="C9" s="2" t="s">
        <v>15</v>
      </c>
      <c r="D9" s="2" t="s">
        <v>16</v>
      </c>
      <c r="E9" s="2" t="s">
        <v>17</v>
      </c>
      <c r="F9" s="2" t="s">
        <v>18</v>
      </c>
      <c r="G9" s="2" t="s">
        <v>19</v>
      </c>
      <c r="H9" s="2" t="s">
        <v>20</v>
      </c>
      <c r="I9" s="2" t="s">
        <v>21</v>
      </c>
      <c r="J9" s="2" t="s">
        <v>22</v>
      </c>
      <c r="L9" s="2" t="s">
        <v>80</v>
      </c>
    </row>
    <row r="10" spans="2:12" x14ac:dyDescent="0.25">
      <c r="B10" s="2" t="s">
        <v>23</v>
      </c>
      <c r="C10" s="2"/>
      <c r="D10" s="2"/>
      <c r="E10" s="2"/>
      <c r="F10" s="2"/>
      <c r="G10" s="2"/>
      <c r="H10" s="2"/>
      <c r="I10" s="2"/>
      <c r="J10" s="2"/>
      <c r="L10" s="8"/>
    </row>
    <row r="11" spans="2:12" x14ac:dyDescent="0.25">
      <c r="B11" s="2" t="s">
        <v>24</v>
      </c>
      <c r="C11" s="2">
        <f>ROUND(C10*0.807354,0)</f>
        <v>0</v>
      </c>
      <c r="D11" s="2">
        <f>ROUND(D10*0.839789,0)</f>
        <v>0</v>
      </c>
      <c r="E11" s="2">
        <f>ROUND(E10*0.805966,0)</f>
        <v>0</v>
      </c>
      <c r="F11" s="2">
        <f>ROUND(F10*0.803431,0)</f>
        <v>0</v>
      </c>
      <c r="G11" s="2">
        <f>ROUND(G10*0.805966,0)</f>
        <v>0</v>
      </c>
      <c r="H11" s="2">
        <f>ROUND(H10*0.803431,0)</f>
        <v>0</v>
      </c>
      <c r="I11" s="2">
        <f>ROUND(I10*0.8041,0)</f>
        <v>0</v>
      </c>
      <c r="J11" s="2">
        <f>J10</f>
        <v>0</v>
      </c>
    </row>
    <row r="12" spans="2:12" x14ac:dyDescent="0.25">
      <c r="B12" s="2" t="s">
        <v>25</v>
      </c>
      <c r="C12" s="2">
        <f>ROUND(C10*0.615028,0)</f>
        <v>0</v>
      </c>
      <c r="D12" s="2">
        <f>ROUND(D10*0.679546,0)</f>
        <v>0</v>
      </c>
      <c r="E12" s="2">
        <f>ROUND(E10*0.611985,0)</f>
        <v>0</v>
      </c>
      <c r="F12" s="2">
        <f>ROUND(F10*0.613709,0)</f>
        <v>0</v>
      </c>
      <c r="G12" s="2">
        <f>ROUND(G10*0.611985,0)</f>
        <v>0</v>
      </c>
      <c r="H12" s="2">
        <f>ROUND(H10*0.613709,0)</f>
        <v>0</v>
      </c>
      <c r="I12" s="2">
        <f>ROUND(I10*0.607841,0)</f>
        <v>0</v>
      </c>
      <c r="J12" s="2">
        <f>J10</f>
        <v>0</v>
      </c>
    </row>
    <row r="13" spans="2:12" x14ac:dyDescent="0.25">
      <c r="B13" s="2" t="s">
        <v>26</v>
      </c>
      <c r="C13" s="2">
        <f>ROUND(C10*0.422703,0)</f>
        <v>0</v>
      </c>
      <c r="D13" s="2">
        <f>ROUND(D10*0.520726,0)</f>
        <v>0</v>
      </c>
      <c r="E13" s="2">
        <f>ROUND(E10*0.418289,0)</f>
        <v>0</v>
      </c>
      <c r="F13" s="2">
        <f>ROUND(F10*0.417165,0)</f>
        <v>0</v>
      </c>
      <c r="G13" s="2">
        <f>ROUND(G10*0.418289,0)</f>
        <v>0</v>
      </c>
      <c r="H13" s="2">
        <f>ROUND(H10*0.417165,0)</f>
        <v>0</v>
      </c>
      <c r="I13" s="2">
        <f>ROUND(I10*0.412618,0)</f>
        <v>0</v>
      </c>
      <c r="J13" s="2">
        <f>J10</f>
        <v>0</v>
      </c>
    </row>
    <row r="14" spans="2:12" x14ac:dyDescent="0.25">
      <c r="B14" s="2" t="s">
        <v>27</v>
      </c>
      <c r="C14" s="2">
        <f>ROUND(C10*0.230372,0)</f>
        <v>0</v>
      </c>
      <c r="D14" s="2">
        <f>ROUND(D10*0.31995,0)</f>
        <v>0</v>
      </c>
      <c r="E14" s="2">
        <f>ROUND(E10*0.221531,0)</f>
        <v>0</v>
      </c>
      <c r="F14" s="2">
        <f>ROUND(F10*0.226631,0)</f>
        <v>0</v>
      </c>
      <c r="G14" s="2">
        <f>ROUND(G10*0.221531,0)</f>
        <v>0</v>
      </c>
      <c r="H14" s="2">
        <f>ROUND(H10*0.226631,0)</f>
        <v>0</v>
      </c>
      <c r="I14" s="2">
        <f>ROUND(I10*0.217065,0)</f>
        <v>0</v>
      </c>
      <c r="J14" s="2">
        <f>J10</f>
        <v>0</v>
      </c>
    </row>
    <row r="15" spans="2:12" x14ac:dyDescent="0.25">
      <c r="B15" s="2" t="s">
        <v>28</v>
      </c>
      <c r="C15" s="2">
        <f>ROUND(C10*0.038519,0)</f>
        <v>0</v>
      </c>
      <c r="D15" s="2">
        <f>ROUND(D10*0.079918,0)</f>
        <v>0</v>
      </c>
      <c r="E15" s="2">
        <f>ROUND(E10*0.028041,0)</f>
        <v>0</v>
      </c>
      <c r="F15" s="2">
        <f>ROUND(F10*0.033619,0)</f>
        <v>0</v>
      </c>
      <c r="G15" s="2">
        <f>ROUND(G10*0.028041,0)</f>
        <v>0</v>
      </c>
      <c r="H15" s="2">
        <f>ROUND(H10*0.033619,0)</f>
        <v>0</v>
      </c>
      <c r="I15" s="2">
        <f>ROUND(I10*0.020329,0)</f>
        <v>0</v>
      </c>
      <c r="J15" s="2">
        <f>J10</f>
        <v>0</v>
      </c>
    </row>
    <row r="16" spans="2:12" x14ac:dyDescent="0.25">
      <c r="C16" s="56" t="s">
        <v>136</v>
      </c>
      <c r="D16" s="56"/>
      <c r="E16" s="56"/>
      <c r="F16" s="56"/>
      <c r="G16" s="56"/>
      <c r="H16" s="56"/>
      <c r="I16" s="56"/>
      <c r="J16" s="56"/>
    </row>
    <row r="17" spans="2:22" x14ac:dyDescent="0.25">
      <c r="B17" s="2" t="s">
        <v>29</v>
      </c>
      <c r="C17" s="4" t="str">
        <f>IF(C91&gt;(6/7),"S",IF(C91&gt;(5/7),"A",IF(C91&gt;(4/7),"B",IF(C91&gt;(3/7),"C",IF(C91&gt;(2/7),"D",IF(C91&gt;(1/7),"E","F"))))))</f>
        <v>F</v>
      </c>
      <c r="D17" s="4" t="str">
        <f>IF(D91&gt;(6/7),"S",IF(D91&gt;(5/7),"A",IF(D91&gt;(4/7),"B",IF(D91&gt;(3/7),"C",IF(D91&gt;(2/7),"D",IF(D91&gt;(1/7),"E","F"))))))</f>
        <v>F</v>
      </c>
      <c r="E17" s="4" t="str">
        <f>IF(E91&gt;(6/7),"S",IF(E91&gt;(5/7),"A",IF(E91&gt;(4/7),"B",IF(E91&gt;(3/7),"C",IF(E91&gt;(2/7),"D",IF(E91&gt;(1/7),"E","F"))))))</f>
        <v>F</v>
      </c>
      <c r="F17" s="4" t="str">
        <f>IF(F91&gt;(6/7),"S",IF(F91&gt;(5/7),"A",IF(F91&gt;(4/7),"B",IF(F91&gt;(3/7),"C",IF(F91&gt;(2/7),"D",IF(F91&gt;(1/7),"E","F"))))))</f>
        <v>F</v>
      </c>
      <c r="G17" s="4" t="str">
        <f>IF(G91&gt;(6/7),"S",IF(G91&gt;(5/7),"A",IF(G91&gt;(4/7),"B",IF(G91&gt;(3/7),"C",IF(G91&gt;(2/7),"D",IF(G91&gt;(1/7),"E","F"))))))</f>
        <v>F</v>
      </c>
      <c r="H17" s="4" t="str">
        <f>IF(H91&gt;(6/7),"S",IF(H91&gt;(5/7),"A",IF(H91&gt;(4/7),"B",IF(H91&gt;(3/7),"C",IF(H91&gt;(2/7),"D",IF(H91&gt;(1/7),"E","F"))))))</f>
        <v>F</v>
      </c>
      <c r="I17" s="4" t="str">
        <f>IF(I91&gt;(6/7),"S",IF(I91&gt;(5/7),"A",IF(I91&gt;(4/7),"B",IF(I91&gt;(3/7),"C",IF(I91&gt;(2/7),"D",IF(I91&gt;(1/7),"E","F"))))))</f>
        <v>F</v>
      </c>
      <c r="J17" s="2" t="str">
        <f>IF(L10&gt;120%,"S",IF(L10&gt;110%,"A",IF(L10&gt;100%,"B",IF(L10&gt;90%,"C",IF(L10&gt;80%,"D",IF(L10&gt;70%,"E","F"))))))</f>
        <v>F</v>
      </c>
      <c r="L17" s="5" t="str">
        <f>IF(L91&lt;0.47,"LW",IF(L91&gt;0.53,"HI","OK"))</f>
        <v>LW</v>
      </c>
    </row>
    <row r="19" spans="2:22" x14ac:dyDescent="0.25">
      <c r="B19" s="55" t="s">
        <v>31</v>
      </c>
      <c r="C19" s="55"/>
      <c r="D19" s="55"/>
      <c r="E19" s="55"/>
      <c r="F19" s="55"/>
      <c r="G19" s="55"/>
      <c r="H19" s="55"/>
      <c r="I19" s="55"/>
      <c r="J19" s="55"/>
    </row>
    <row r="20" spans="2:22" x14ac:dyDescent="0.25">
      <c r="B20" s="6"/>
      <c r="C20" s="2" t="s">
        <v>15</v>
      </c>
      <c r="D20" s="2" t="s">
        <v>16</v>
      </c>
      <c r="E20" s="2" t="s">
        <v>17</v>
      </c>
      <c r="F20" s="2" t="s">
        <v>18</v>
      </c>
      <c r="G20" s="2" t="s">
        <v>19</v>
      </c>
      <c r="H20" s="2" t="s">
        <v>20</v>
      </c>
      <c r="I20" s="2" t="s">
        <v>21</v>
      </c>
      <c r="J20" s="2" t="s">
        <v>22</v>
      </c>
    </row>
    <row r="21" spans="2:22" x14ac:dyDescent="0.25">
      <c r="B21" s="7"/>
      <c r="C21" s="8" t="e">
        <f>MROUND(C92,5)/100</f>
        <v>#NUM!</v>
      </c>
      <c r="D21" s="8" t="e">
        <f>MROUND(D92,5)/100</f>
        <v>#NUM!</v>
      </c>
      <c r="E21" s="8" t="e">
        <f>MROUND(E92,5)/100</f>
        <v>#NUM!</v>
      </c>
      <c r="F21" s="8" t="e">
        <f>MROUND(F92,5)/100</f>
        <v>#NUM!</v>
      </c>
      <c r="G21" s="8" t="e">
        <f>MROUND(G92,5)/100</f>
        <v>#NUM!</v>
      </c>
      <c r="H21" s="8" t="e">
        <f>MROUND(H92,5)/100</f>
        <v>#NUM!</v>
      </c>
      <c r="I21" s="8" t="e">
        <f>MROUND(I92,5)/100</f>
        <v>#NUM!</v>
      </c>
      <c r="J21" s="8">
        <f>L10</f>
        <v>0</v>
      </c>
    </row>
    <row r="22" spans="2:22" x14ac:dyDescent="0.25">
      <c r="B22" s="7"/>
      <c r="C22" s="8" t="e">
        <f>C21+20%</f>
        <v>#NUM!</v>
      </c>
      <c r="D22" s="8" t="e">
        <f>D21+10%</f>
        <v>#NUM!</v>
      </c>
      <c r="E22" s="8" t="e">
        <f t="shared" ref="E22:I25" si="0">E21+10%</f>
        <v>#NUM!</v>
      </c>
      <c r="F22" s="8" t="e">
        <f t="shared" si="0"/>
        <v>#NUM!</v>
      </c>
      <c r="G22" s="8" t="e">
        <f t="shared" si="0"/>
        <v>#NUM!</v>
      </c>
      <c r="H22" s="8" t="e">
        <f t="shared" si="0"/>
        <v>#NUM!</v>
      </c>
      <c r="I22" s="8" t="e">
        <f t="shared" si="0"/>
        <v>#NUM!</v>
      </c>
      <c r="J22" s="8">
        <f>J21</f>
        <v>0</v>
      </c>
    </row>
    <row r="23" spans="2:22" x14ac:dyDescent="0.25">
      <c r="B23" s="7"/>
      <c r="C23" s="8" t="e">
        <f t="shared" ref="C23:C25" si="1">C22+20%</f>
        <v>#NUM!</v>
      </c>
      <c r="D23" s="8" t="e">
        <f t="shared" ref="D23:D25" si="2">D22+10%</f>
        <v>#NUM!</v>
      </c>
      <c r="E23" s="8" t="e">
        <f t="shared" si="0"/>
        <v>#NUM!</v>
      </c>
      <c r="F23" s="8" t="e">
        <f t="shared" si="0"/>
        <v>#NUM!</v>
      </c>
      <c r="G23" s="8" t="e">
        <f t="shared" si="0"/>
        <v>#NUM!</v>
      </c>
      <c r="H23" s="8" t="e">
        <f t="shared" si="0"/>
        <v>#NUM!</v>
      </c>
      <c r="I23" s="8" t="e">
        <f t="shared" si="0"/>
        <v>#NUM!</v>
      </c>
      <c r="J23" s="8">
        <f>J21</f>
        <v>0</v>
      </c>
    </row>
    <row r="24" spans="2:22" x14ac:dyDescent="0.25">
      <c r="B24" s="7"/>
      <c r="C24" s="8" t="e">
        <f t="shared" si="1"/>
        <v>#NUM!</v>
      </c>
      <c r="D24" s="8" t="e">
        <f t="shared" si="2"/>
        <v>#NUM!</v>
      </c>
      <c r="E24" s="8" t="e">
        <f t="shared" si="0"/>
        <v>#NUM!</v>
      </c>
      <c r="F24" s="8" t="e">
        <f t="shared" si="0"/>
        <v>#NUM!</v>
      </c>
      <c r="G24" s="8" t="e">
        <f t="shared" si="0"/>
        <v>#NUM!</v>
      </c>
      <c r="H24" s="8" t="e">
        <f t="shared" si="0"/>
        <v>#NUM!</v>
      </c>
      <c r="I24" s="8" t="e">
        <f t="shared" si="0"/>
        <v>#NUM!</v>
      </c>
      <c r="J24" s="8">
        <f>J21</f>
        <v>0</v>
      </c>
    </row>
    <row r="25" spans="2:22" x14ac:dyDescent="0.25">
      <c r="B25" s="7"/>
      <c r="C25" s="8" t="e">
        <f t="shared" si="1"/>
        <v>#NUM!</v>
      </c>
      <c r="D25" s="8" t="e">
        <f t="shared" si="2"/>
        <v>#NUM!</v>
      </c>
      <c r="E25" s="8" t="e">
        <f t="shared" si="0"/>
        <v>#NUM!</v>
      </c>
      <c r="F25" s="8" t="e">
        <f t="shared" si="0"/>
        <v>#NUM!</v>
      </c>
      <c r="G25" s="8" t="e">
        <f t="shared" si="0"/>
        <v>#NUM!</v>
      </c>
      <c r="H25" s="8" t="e">
        <f t="shared" si="0"/>
        <v>#NUM!</v>
      </c>
      <c r="I25" s="8" t="e">
        <f t="shared" si="0"/>
        <v>#NUM!</v>
      </c>
      <c r="J25" s="8">
        <f>J21</f>
        <v>0</v>
      </c>
    </row>
    <row r="26" spans="2:22" x14ac:dyDescent="0.25">
      <c r="B26" s="9"/>
      <c r="C26" s="10"/>
      <c r="D26" s="10"/>
      <c r="E26" s="10"/>
      <c r="F26" s="10"/>
      <c r="G26" s="10"/>
      <c r="H26" s="10"/>
      <c r="I26" s="10"/>
      <c r="J26" s="10"/>
    </row>
    <row r="27" spans="2:22" x14ac:dyDescent="0.25">
      <c r="B27" s="9"/>
      <c r="C27" s="2" t="s">
        <v>15</v>
      </c>
      <c r="D27" s="2" t="s">
        <v>16</v>
      </c>
      <c r="E27" s="2" t="s">
        <v>17</v>
      </c>
      <c r="F27" s="2" t="s">
        <v>18</v>
      </c>
      <c r="G27" s="2" t="s">
        <v>19</v>
      </c>
      <c r="H27" s="2" t="s">
        <v>20</v>
      </c>
      <c r="I27" s="2" t="s">
        <v>21</v>
      </c>
      <c r="J27" s="2" t="s">
        <v>22</v>
      </c>
    </row>
    <row r="28" spans="2:22" x14ac:dyDescent="0.25">
      <c r="B28" s="12" t="s">
        <v>75</v>
      </c>
      <c r="C28" s="13" t="e">
        <f>C10*C25</f>
        <v>#NUM!</v>
      </c>
      <c r="D28" s="13" t="e">
        <f>D10*D25</f>
        <v>#NUM!</v>
      </c>
      <c r="E28" s="13" t="e">
        <f>E10*E25</f>
        <v>#NUM!</v>
      </c>
      <c r="F28" s="13" t="e">
        <f>F10*F25</f>
        <v>#NUM!</v>
      </c>
      <c r="G28" s="13" t="e">
        <f>G10*G25</f>
        <v>#NUM!</v>
      </c>
      <c r="H28" s="13" t="e">
        <f>H10*H25</f>
        <v>#NUM!</v>
      </c>
      <c r="I28" s="13" t="e">
        <f>I10*I25</f>
        <v>#NUM!</v>
      </c>
      <c r="J28" s="13">
        <f>J10*J25</f>
        <v>0</v>
      </c>
      <c r="N28" s="11"/>
    </row>
    <row r="29" spans="2:22" s="14" customFormat="1" x14ac:dyDescent="0.25"/>
    <row r="31" spans="2:22" x14ac:dyDescent="0.25">
      <c r="B31" s="52" t="s">
        <v>33</v>
      </c>
      <c r="C31" s="52"/>
      <c r="D31" t="s">
        <v>34</v>
      </c>
      <c r="T31" s="51" t="s">
        <v>81</v>
      </c>
      <c r="U31" s="51"/>
      <c r="V31">
        <v>846</v>
      </c>
    </row>
    <row r="32" spans="2:22" x14ac:dyDescent="0.25">
      <c r="B32" s="51"/>
      <c r="C32" s="51"/>
      <c r="D32" t="s">
        <v>35</v>
      </c>
      <c r="T32" s="51" t="s">
        <v>82</v>
      </c>
      <c r="U32" s="51"/>
      <c r="V32">
        <v>702</v>
      </c>
    </row>
    <row r="33" spans="2:22" x14ac:dyDescent="0.25">
      <c r="B33" s="51"/>
      <c r="C33" s="51"/>
      <c r="D33" t="s">
        <v>36</v>
      </c>
    </row>
    <row r="34" spans="2:22" x14ac:dyDescent="0.25">
      <c r="B34" s="51"/>
      <c r="C34" s="51"/>
      <c r="D34" t="s">
        <v>37</v>
      </c>
    </row>
    <row r="35" spans="2:22" x14ac:dyDescent="0.25">
      <c r="B35" s="51"/>
      <c r="C35" s="51"/>
      <c r="D35" t="s">
        <v>38</v>
      </c>
    </row>
    <row r="36" spans="2:22" x14ac:dyDescent="0.25">
      <c r="B36" s="51"/>
      <c r="C36" s="51"/>
    </row>
    <row r="37" spans="2:22" x14ac:dyDescent="0.25">
      <c r="B37" s="52" t="s">
        <v>39</v>
      </c>
      <c r="C37" s="52"/>
      <c r="D37" t="s">
        <v>40</v>
      </c>
      <c r="T37" s="51" t="s">
        <v>81</v>
      </c>
      <c r="U37" s="51"/>
      <c r="V37">
        <v>295</v>
      </c>
    </row>
    <row r="38" spans="2:22" x14ac:dyDescent="0.25">
      <c r="B38" s="51"/>
      <c r="C38" s="51"/>
      <c r="D38" t="s">
        <v>41</v>
      </c>
      <c r="T38" s="51" t="s">
        <v>82</v>
      </c>
      <c r="U38" s="51"/>
      <c r="V38">
        <v>230</v>
      </c>
    </row>
    <row r="39" spans="2:22" x14ac:dyDescent="0.25">
      <c r="B39" s="51"/>
      <c r="C39" s="51"/>
      <c r="D39" t="s">
        <v>42</v>
      </c>
    </row>
    <row r="40" spans="2:22" x14ac:dyDescent="0.25">
      <c r="B40" s="51"/>
      <c r="C40" s="51"/>
      <c r="D40" t="s">
        <v>43</v>
      </c>
    </row>
    <row r="41" spans="2:22" x14ac:dyDescent="0.25">
      <c r="B41" s="51"/>
      <c r="C41" s="51"/>
      <c r="D41" t="s">
        <v>44</v>
      </c>
    </row>
    <row r="42" spans="2:22" x14ac:dyDescent="0.25">
      <c r="B42" s="51"/>
      <c r="C42" s="51"/>
    </row>
    <row r="43" spans="2:22" x14ac:dyDescent="0.25">
      <c r="B43" s="52" t="s">
        <v>45</v>
      </c>
      <c r="C43" s="52"/>
      <c r="D43" t="s">
        <v>46</v>
      </c>
      <c r="T43" s="51" t="s">
        <v>81</v>
      </c>
      <c r="U43" s="51"/>
      <c r="V43">
        <v>399</v>
      </c>
    </row>
    <row r="44" spans="2:22" x14ac:dyDescent="0.25">
      <c r="B44" s="51"/>
      <c r="C44" s="51"/>
      <c r="D44" t="s">
        <v>47</v>
      </c>
      <c r="T44" s="51" t="s">
        <v>82</v>
      </c>
      <c r="U44" s="51"/>
      <c r="V44">
        <v>337</v>
      </c>
    </row>
    <row r="45" spans="2:22" x14ac:dyDescent="0.25">
      <c r="B45" s="51"/>
      <c r="C45" s="51"/>
      <c r="D45" t="s">
        <v>48</v>
      </c>
    </row>
    <row r="46" spans="2:22" x14ac:dyDescent="0.25">
      <c r="B46" s="51"/>
      <c r="C46" s="51"/>
    </row>
    <row r="47" spans="2:22" x14ac:dyDescent="0.25">
      <c r="B47" s="52" t="s">
        <v>49</v>
      </c>
      <c r="C47" s="52"/>
      <c r="D47" t="s">
        <v>50</v>
      </c>
      <c r="T47" s="51" t="s">
        <v>81</v>
      </c>
      <c r="U47" s="51"/>
      <c r="V47">
        <v>183</v>
      </c>
    </row>
    <row r="48" spans="2:22" x14ac:dyDescent="0.25">
      <c r="B48" s="51"/>
      <c r="C48" s="51"/>
      <c r="D48" t="s">
        <v>51</v>
      </c>
      <c r="T48" s="51" t="s">
        <v>82</v>
      </c>
      <c r="U48" s="51"/>
      <c r="V48">
        <v>152</v>
      </c>
    </row>
    <row r="49" spans="2:24" x14ac:dyDescent="0.25">
      <c r="B49" s="51"/>
      <c r="C49" s="51"/>
      <c r="D49" t="s">
        <v>52</v>
      </c>
    </row>
    <row r="50" spans="2:24" x14ac:dyDescent="0.25">
      <c r="B50" s="51"/>
      <c r="C50" s="51"/>
    </row>
    <row r="51" spans="2:24" x14ac:dyDescent="0.25">
      <c r="B51" s="52" t="s">
        <v>53</v>
      </c>
      <c r="C51" s="52"/>
      <c r="D51" t="s">
        <v>54</v>
      </c>
      <c r="T51" s="51" t="s">
        <v>81</v>
      </c>
      <c r="U51" s="51"/>
      <c r="V51">
        <v>412</v>
      </c>
    </row>
    <row r="52" spans="2:24" x14ac:dyDescent="0.25">
      <c r="B52" s="51"/>
      <c r="C52" s="51"/>
      <c r="D52" t="s">
        <v>55</v>
      </c>
      <c r="T52" s="51" t="s">
        <v>82</v>
      </c>
      <c r="U52" s="51"/>
      <c r="V52">
        <v>348</v>
      </c>
    </row>
    <row r="53" spans="2:24" x14ac:dyDescent="0.25">
      <c r="B53" s="51"/>
      <c r="C53" s="51"/>
      <c r="D53" t="s">
        <v>56</v>
      </c>
    </row>
    <row r="54" spans="2:24" x14ac:dyDescent="0.25">
      <c r="B54" s="51"/>
      <c r="C54" s="51"/>
    </row>
    <row r="55" spans="2:24" x14ac:dyDescent="0.25">
      <c r="B55" s="52" t="s">
        <v>57</v>
      </c>
      <c r="C55" s="52"/>
      <c r="D55" t="s">
        <v>58</v>
      </c>
      <c r="T55" s="51" t="s">
        <v>81</v>
      </c>
      <c r="U55" s="51"/>
      <c r="V55">
        <v>191</v>
      </c>
    </row>
    <row r="56" spans="2:24" x14ac:dyDescent="0.25">
      <c r="B56" s="51"/>
      <c r="C56" s="51"/>
      <c r="D56" t="s">
        <v>59</v>
      </c>
      <c r="T56" s="51" t="s">
        <v>82</v>
      </c>
      <c r="U56" s="51"/>
      <c r="V56">
        <v>158</v>
      </c>
    </row>
    <row r="57" spans="2:24" x14ac:dyDescent="0.25">
      <c r="B57" s="51"/>
      <c r="C57" s="51"/>
      <c r="D57" t="s">
        <v>60</v>
      </c>
    </row>
    <row r="58" spans="2:24" x14ac:dyDescent="0.25">
      <c r="B58" s="51"/>
      <c r="C58" s="51"/>
    </row>
    <row r="59" spans="2:24" x14ac:dyDescent="0.25">
      <c r="B59" s="52" t="s">
        <v>61</v>
      </c>
      <c r="C59" s="52"/>
      <c r="D59" t="s">
        <v>62</v>
      </c>
      <c r="T59" s="51" t="s">
        <v>81</v>
      </c>
      <c r="U59" s="51"/>
      <c r="V59">
        <v>430</v>
      </c>
    </row>
    <row r="60" spans="2:24" x14ac:dyDescent="0.25">
      <c r="B60" s="51"/>
      <c r="C60" s="51"/>
      <c r="D60" t="s">
        <v>63</v>
      </c>
      <c r="T60" s="51" t="s">
        <v>82</v>
      </c>
      <c r="U60" s="51"/>
      <c r="V60">
        <v>339</v>
      </c>
    </row>
    <row r="61" spans="2:24" x14ac:dyDescent="0.25">
      <c r="B61" s="51"/>
      <c r="C61" s="51"/>
      <c r="D61" t="s">
        <v>64</v>
      </c>
    </row>
    <row r="62" spans="2:24" x14ac:dyDescent="0.25">
      <c r="B62" s="51"/>
      <c r="C62" s="51"/>
    </row>
    <row r="63" spans="2:24" x14ac:dyDescent="0.25">
      <c r="B63" s="52" t="s">
        <v>65</v>
      </c>
      <c r="C63" s="52"/>
      <c r="D63" t="s">
        <v>66</v>
      </c>
      <c r="T63" s="51" t="s">
        <v>81</v>
      </c>
      <c r="U63" s="51"/>
      <c r="V63" s="16">
        <v>1.3</v>
      </c>
      <c r="X63" t="s">
        <v>137</v>
      </c>
    </row>
    <row r="64" spans="2:24" x14ac:dyDescent="0.25">
      <c r="B64" s="51"/>
      <c r="C64" s="51"/>
      <c r="D64" t="s">
        <v>67</v>
      </c>
      <c r="T64" s="51" t="s">
        <v>82</v>
      </c>
      <c r="U64" s="51"/>
      <c r="V64" s="16">
        <v>0.7</v>
      </c>
      <c r="X64" t="s">
        <v>138</v>
      </c>
    </row>
    <row r="65" spans="2:4" x14ac:dyDescent="0.25">
      <c r="B65" s="51"/>
      <c r="C65" s="51"/>
      <c r="D65" t="s">
        <v>68</v>
      </c>
    </row>
    <row r="66" spans="2:4" x14ac:dyDescent="0.25">
      <c r="B66" s="51"/>
      <c r="C66" s="51"/>
      <c r="D66" t="s">
        <v>69</v>
      </c>
    </row>
    <row r="67" spans="2:4" x14ac:dyDescent="0.25">
      <c r="B67" s="51"/>
      <c r="C67" s="51"/>
      <c r="D67" t="s">
        <v>70</v>
      </c>
    </row>
    <row r="68" spans="2:4" x14ac:dyDescent="0.25">
      <c r="B68" s="15"/>
      <c r="C68" s="15"/>
    </row>
    <row r="69" spans="2:4" x14ac:dyDescent="0.25">
      <c r="B69" s="15"/>
      <c r="C69" s="15"/>
    </row>
    <row r="70" spans="2:4" x14ac:dyDescent="0.25">
      <c r="B70" s="15"/>
      <c r="C70" s="15"/>
    </row>
    <row r="71" spans="2:4" x14ac:dyDescent="0.25">
      <c r="B71" s="15"/>
      <c r="C71" s="15"/>
    </row>
    <row r="72" spans="2:4" x14ac:dyDescent="0.25">
      <c r="B72" s="15"/>
      <c r="C72" s="15"/>
    </row>
    <row r="73" spans="2:4" x14ac:dyDescent="0.25">
      <c r="B73" s="15"/>
      <c r="C73" s="15"/>
    </row>
    <row r="74" spans="2:4" x14ac:dyDescent="0.25">
      <c r="B74" s="15"/>
      <c r="C74" s="15"/>
    </row>
    <row r="75" spans="2:4" x14ac:dyDescent="0.25">
      <c r="B75" s="15"/>
      <c r="C75" s="15"/>
    </row>
    <row r="76" spans="2:4" x14ac:dyDescent="0.25">
      <c r="B76" s="15"/>
      <c r="C76" s="15"/>
    </row>
    <row r="77" spans="2:4" x14ac:dyDescent="0.25">
      <c r="B77" s="15"/>
      <c r="C77" s="15"/>
    </row>
    <row r="78" spans="2:4" x14ac:dyDescent="0.25">
      <c r="B78" s="15"/>
      <c r="C78" s="15"/>
    </row>
    <row r="79" spans="2:4" x14ac:dyDescent="0.25">
      <c r="B79" s="15"/>
      <c r="C79" s="15"/>
    </row>
    <row r="80" spans="2:4" x14ac:dyDescent="0.25">
      <c r="B80" s="15"/>
      <c r="C80" s="15"/>
    </row>
    <row r="81" spans="2:12" x14ac:dyDescent="0.25">
      <c r="B81" s="15"/>
      <c r="C81" s="15"/>
    </row>
    <row r="82" spans="2:12" x14ac:dyDescent="0.25">
      <c r="B82" s="15"/>
      <c r="C82" s="15"/>
    </row>
    <row r="83" spans="2:12" x14ac:dyDescent="0.25">
      <c r="B83" s="15"/>
      <c r="C83" s="15"/>
    </row>
    <row r="84" spans="2:12" x14ac:dyDescent="0.25">
      <c r="B84" s="15"/>
      <c r="C84" s="15"/>
    </row>
    <row r="85" spans="2:12" x14ac:dyDescent="0.25">
      <c r="B85" s="15"/>
      <c r="C85" s="15"/>
    </row>
    <row r="86" spans="2:12" x14ac:dyDescent="0.25">
      <c r="B86" s="15"/>
      <c r="C86" s="15"/>
    </row>
    <row r="87" spans="2:12" x14ac:dyDescent="0.25">
      <c r="B87" s="15"/>
      <c r="C87" s="15"/>
    </row>
    <row r="88" spans="2:12" x14ac:dyDescent="0.25">
      <c r="B88" s="15"/>
      <c r="C88" s="15"/>
    </row>
    <row r="89" spans="2:12" hidden="1" x14ac:dyDescent="0.25">
      <c r="B89" s="1" t="s">
        <v>11</v>
      </c>
      <c r="C89">
        <v>702</v>
      </c>
      <c r="D89">
        <v>230</v>
      </c>
      <c r="E89">
        <v>337</v>
      </c>
      <c r="F89">
        <v>152</v>
      </c>
      <c r="G89">
        <v>348</v>
      </c>
      <c r="H89">
        <v>158</v>
      </c>
      <c r="I89">
        <v>339</v>
      </c>
      <c r="J89" s="16">
        <v>0.7</v>
      </c>
      <c r="K89" t="s">
        <v>12</v>
      </c>
    </row>
    <row r="90" spans="2:12" hidden="1" x14ac:dyDescent="0.25">
      <c r="B90" s="1" t="s">
        <v>13</v>
      </c>
      <c r="C90">
        <v>144</v>
      </c>
      <c r="D90">
        <v>65</v>
      </c>
      <c r="E90">
        <v>62</v>
      </c>
      <c r="F90">
        <v>31</v>
      </c>
      <c r="G90">
        <v>64</v>
      </c>
      <c r="H90">
        <v>33</v>
      </c>
      <c r="I90">
        <v>91</v>
      </c>
      <c r="J90" s="16">
        <v>0.6</v>
      </c>
      <c r="K90" t="s">
        <v>14</v>
      </c>
    </row>
    <row r="91" spans="2:12" hidden="1" x14ac:dyDescent="0.25">
      <c r="C91">
        <f>(C10-C89)/C90</f>
        <v>-4.875</v>
      </c>
      <c r="D91">
        <f>(D10-D89)/D90</f>
        <v>-3.5384615384615383</v>
      </c>
      <c r="E91">
        <f>(E10-E89)/E90</f>
        <v>-5.435483870967742</v>
      </c>
      <c r="F91">
        <f>(F10-F89)/F90</f>
        <v>-4.903225806451613</v>
      </c>
      <c r="G91">
        <f>(G10-G89)/G90</f>
        <v>-5.4375</v>
      </c>
      <c r="H91">
        <f>(H10-H89)/H90</f>
        <v>-4.7878787878787881</v>
      </c>
      <c r="I91">
        <f>(I10-I89)/I90</f>
        <v>-3.7252747252747254</v>
      </c>
      <c r="J91">
        <f>(L10-J89)/J90</f>
        <v>-1.1666666666666667</v>
      </c>
      <c r="L91" s="3">
        <f>AVERAGE(C91:I91)</f>
        <v>-4.6718321041477724</v>
      </c>
    </row>
    <row r="92" spans="2:12" hidden="1" x14ac:dyDescent="0.25">
      <c r="C92">
        <f>IF(C91&lt;0.5, (C96+((C95-C96)*((C91)*2))), (C95+((C94-C95)*((C91-0.5)*2))))</f>
        <v>-168.75</v>
      </c>
      <c r="D92">
        <f>IF(D91&lt;0.5, (D96+((D95-D96)*((D91)*2))), (D95+((D94-D95)*((D91-0.5)*2))))</f>
        <v>-142.30769230769229</v>
      </c>
      <c r="E92">
        <f>IF(E91&lt;0.5, (E96+((E95-E96)*((E91)*2))), (E95+((E94-E95)*((E91-0.5)*2))))</f>
        <v>-196.77419354838707</v>
      </c>
      <c r="F92">
        <f>IF(F91&lt;0.5, (F96+((F95-F96)*((F91)*2))), (F95+((F94-F95)*((F91-0.5)*2))))</f>
        <v>-62.096774193548384</v>
      </c>
      <c r="G92">
        <f>IF(G91&lt;0.5, (G96+((G95-G96)*((G91)*2))), (G95+((G94-G95)*((G91-0.5)*2))))</f>
        <v>-196.875</v>
      </c>
      <c r="H92">
        <f>IF(H91&lt;0.5, (H96+((H95-H96)*((H91)*2))), (H95+((H94-H95)*((H91-0.5)*2))))</f>
        <v>-58.636363636363654</v>
      </c>
      <c r="I92">
        <f>IF(I91&lt;0.5, (I96+((I95-I96)*((I91)*2))), (I95+((I94-I95)*((I91-0.5)*2))))</f>
        <v>-195.76923076923077</v>
      </c>
      <c r="J92">
        <f>IF(J91&lt;0.5, (J96+((J95-J96)*((J91)*2))), (J95+((J94-J95)*((J91-0.5)*2))))</f>
        <v>0</v>
      </c>
      <c r="L92" t="s">
        <v>30</v>
      </c>
    </row>
    <row r="93" spans="2:12" hidden="1" x14ac:dyDescent="0.25"/>
    <row r="94" spans="2:12" hidden="1" x14ac:dyDescent="0.25">
      <c r="C94">
        <v>115</v>
      </c>
      <c r="D94">
        <v>140</v>
      </c>
      <c r="E94">
        <v>115</v>
      </c>
      <c r="F94">
        <v>115</v>
      </c>
      <c r="G94">
        <v>115</v>
      </c>
      <c r="H94">
        <v>115</v>
      </c>
      <c r="I94">
        <v>140</v>
      </c>
      <c r="J94">
        <v>130</v>
      </c>
    </row>
    <row r="95" spans="2:12" hidden="1" x14ac:dyDescent="0.25">
      <c r="C95">
        <v>100</v>
      </c>
      <c r="D95">
        <v>100</v>
      </c>
      <c r="E95">
        <v>100</v>
      </c>
      <c r="F95">
        <v>100</v>
      </c>
      <c r="G95">
        <v>100</v>
      </c>
      <c r="H95">
        <v>100</v>
      </c>
      <c r="I95">
        <v>100</v>
      </c>
      <c r="J95">
        <v>100</v>
      </c>
    </row>
    <row r="96" spans="2:12" hidden="1" x14ac:dyDescent="0.25">
      <c r="C96">
        <v>75</v>
      </c>
      <c r="D96">
        <v>70</v>
      </c>
      <c r="E96">
        <v>75</v>
      </c>
      <c r="F96">
        <v>85</v>
      </c>
      <c r="G96">
        <v>75</v>
      </c>
      <c r="H96">
        <v>85</v>
      </c>
      <c r="I96">
        <v>65</v>
      </c>
      <c r="J96">
        <v>70</v>
      </c>
    </row>
    <row r="99" spans="2:3" x14ac:dyDescent="0.25">
      <c r="B99" s="1"/>
    </row>
    <row r="100" spans="2:3" x14ac:dyDescent="0.25">
      <c r="B100" s="15"/>
      <c r="C100" s="15"/>
    </row>
    <row r="101" spans="2:3" x14ac:dyDescent="0.25">
      <c r="B101" s="15"/>
      <c r="C101" s="15"/>
    </row>
    <row r="102" spans="2:3" x14ac:dyDescent="0.25">
      <c r="B102" s="15"/>
      <c r="C102" s="15"/>
    </row>
    <row r="103" spans="2:3" x14ac:dyDescent="0.25">
      <c r="B103" s="15"/>
      <c r="C103" s="15"/>
    </row>
    <row r="104" spans="2:3" x14ac:dyDescent="0.25">
      <c r="B104" s="15"/>
      <c r="C104" s="15"/>
    </row>
    <row r="105" spans="2:3" x14ac:dyDescent="0.25">
      <c r="B105" s="15"/>
      <c r="C105" s="15"/>
    </row>
    <row r="106" spans="2:3" x14ac:dyDescent="0.25">
      <c r="B106" s="15"/>
      <c r="C106" s="15"/>
    </row>
    <row r="107" spans="2:3" x14ac:dyDescent="0.25">
      <c r="B107" s="15"/>
      <c r="C107" s="15"/>
    </row>
    <row r="108" spans="2:3" x14ac:dyDescent="0.25">
      <c r="B108" s="15"/>
      <c r="C108" s="15"/>
    </row>
    <row r="109" spans="2:3" x14ac:dyDescent="0.25">
      <c r="B109" s="15"/>
      <c r="C109" s="15"/>
    </row>
    <row r="110" spans="2:3" x14ac:dyDescent="0.25">
      <c r="B110" s="15"/>
      <c r="C110" s="15"/>
    </row>
    <row r="111" spans="2:3" x14ac:dyDescent="0.25">
      <c r="B111" s="15"/>
      <c r="C111" s="15"/>
    </row>
  </sheetData>
  <mergeCells count="61">
    <mergeCell ref="B34:C34"/>
    <mergeCell ref="D2:J2"/>
    <mergeCell ref="D3:J3"/>
    <mergeCell ref="D4:J4"/>
    <mergeCell ref="D5:J5"/>
    <mergeCell ref="D6:J6"/>
    <mergeCell ref="C8:J8"/>
    <mergeCell ref="C16:J16"/>
    <mergeCell ref="B19:J19"/>
    <mergeCell ref="B31:C31"/>
    <mergeCell ref="B32:C32"/>
    <mergeCell ref="B33:C33"/>
    <mergeCell ref="B46:C46"/>
    <mergeCell ref="B35:C35"/>
    <mergeCell ref="B36:C36"/>
    <mergeCell ref="B37:C37"/>
    <mergeCell ref="B38:C38"/>
    <mergeCell ref="B39:C39"/>
    <mergeCell ref="B40:C40"/>
    <mergeCell ref="B41:C41"/>
    <mergeCell ref="B42:C42"/>
    <mergeCell ref="B43:C43"/>
    <mergeCell ref="B44:C44"/>
    <mergeCell ref="B45:C45"/>
    <mergeCell ref="B58:C58"/>
    <mergeCell ref="B47:C47"/>
    <mergeCell ref="B48:C48"/>
    <mergeCell ref="B49:C49"/>
    <mergeCell ref="B50:C50"/>
    <mergeCell ref="B51:C51"/>
    <mergeCell ref="B52:C52"/>
    <mergeCell ref="B53:C53"/>
    <mergeCell ref="B54:C54"/>
    <mergeCell ref="B55:C55"/>
    <mergeCell ref="B56:C56"/>
    <mergeCell ref="B57:C57"/>
    <mergeCell ref="B65:C65"/>
    <mergeCell ref="B66:C66"/>
    <mergeCell ref="B67:C67"/>
    <mergeCell ref="T31:U31"/>
    <mergeCell ref="T32:U32"/>
    <mergeCell ref="T37:U37"/>
    <mergeCell ref="T38:U38"/>
    <mergeCell ref="T43:U43"/>
    <mergeCell ref="T44:U44"/>
    <mergeCell ref="T47:U47"/>
    <mergeCell ref="B59:C59"/>
    <mergeCell ref="B60:C60"/>
    <mergeCell ref="B61:C61"/>
    <mergeCell ref="B62:C62"/>
    <mergeCell ref="B63:C63"/>
    <mergeCell ref="B64:C64"/>
    <mergeCell ref="T60:U60"/>
    <mergeCell ref="T63:U63"/>
    <mergeCell ref="T64:U64"/>
    <mergeCell ref="T48:U48"/>
    <mergeCell ref="T51:U51"/>
    <mergeCell ref="T52:U52"/>
    <mergeCell ref="T55:U55"/>
    <mergeCell ref="T56:U56"/>
    <mergeCell ref="T59:U59"/>
  </mergeCells>
  <conditionalFormatting sqref="C17:I17">
    <cfRule type="containsText" dxfId="124" priority="40" operator="containsText" text="F">
      <formula>NOT(ISERROR(SEARCH("F",C17)))</formula>
    </cfRule>
    <cfRule type="containsText" dxfId="123" priority="41" operator="containsText" text="E">
      <formula>NOT(ISERROR(SEARCH("E",C17)))</formula>
    </cfRule>
    <cfRule type="containsText" dxfId="122" priority="42" operator="containsText" text="D">
      <formula>NOT(ISERROR(SEARCH("D",C17)))</formula>
    </cfRule>
    <cfRule type="containsText" dxfId="121" priority="43" operator="containsText" text="C">
      <formula>NOT(ISERROR(SEARCH("C",C17)))</formula>
    </cfRule>
    <cfRule type="containsText" dxfId="120" priority="44" operator="containsText" text="B">
      <formula>NOT(ISERROR(SEARCH("B",C17)))</formula>
    </cfRule>
    <cfRule type="containsText" dxfId="119" priority="45" operator="containsText" text="A">
      <formula>NOT(ISERROR(SEARCH("A",C17)))</formula>
    </cfRule>
    <cfRule type="containsText" dxfId="118" priority="46" operator="containsText" text="S">
      <formula>NOT(ISERROR(SEARCH("S",C17)))</formula>
    </cfRule>
  </conditionalFormatting>
  <conditionalFormatting sqref="I10:I15">
    <cfRule type="expression" dxfId="117" priority="36">
      <formula>$I$10&lt;339</formula>
    </cfRule>
    <cfRule type="expression" dxfId="116" priority="37">
      <formula>$I$10&gt;430</formula>
    </cfRule>
  </conditionalFormatting>
  <conditionalFormatting sqref="H10:H15">
    <cfRule type="expression" dxfId="115" priority="34">
      <formula>$H$10&lt;158</formula>
    </cfRule>
    <cfRule type="expression" dxfId="114" priority="35">
      <formula>$H$10&gt;191</formula>
    </cfRule>
  </conditionalFormatting>
  <conditionalFormatting sqref="G10:G15">
    <cfRule type="expression" dxfId="113" priority="32">
      <formula>$G$10&lt;348</formula>
    </cfRule>
    <cfRule type="expression" dxfId="112" priority="33">
      <formula>$G$10&gt;412</formula>
    </cfRule>
  </conditionalFormatting>
  <conditionalFormatting sqref="F10:F15">
    <cfRule type="expression" dxfId="111" priority="30">
      <formula>$F$10&lt;152</formula>
    </cfRule>
    <cfRule type="expression" dxfId="110" priority="31">
      <formula>$F$10&gt;183</formula>
    </cfRule>
  </conditionalFormatting>
  <conditionalFormatting sqref="E10:E15">
    <cfRule type="expression" dxfId="109" priority="28">
      <formula>$E$10&lt;337</formula>
    </cfRule>
    <cfRule type="expression" dxfId="108" priority="29">
      <formula>$E$10&gt;399</formula>
    </cfRule>
  </conditionalFormatting>
  <conditionalFormatting sqref="D10:D15">
    <cfRule type="expression" dxfId="107" priority="26">
      <formula>$D$10&lt;230</formula>
    </cfRule>
    <cfRule type="expression" dxfId="106" priority="27">
      <formula>$D$10&gt;295</formula>
    </cfRule>
  </conditionalFormatting>
  <conditionalFormatting sqref="C10:C15">
    <cfRule type="expression" dxfId="105" priority="24">
      <formula>$C$10&lt;702</formula>
    </cfRule>
    <cfRule type="expression" dxfId="104" priority="25">
      <formula>$C$10&gt;846</formula>
    </cfRule>
  </conditionalFormatting>
  <conditionalFormatting sqref="D3:J3">
    <cfRule type="containsText" dxfId="103" priority="18" stopIfTrue="1" operator="containsText" text="Mercury">
      <formula>NOT(ISERROR(SEARCH("Mercury",D3)))</formula>
    </cfRule>
    <cfRule type="containsText" dxfId="102" priority="19" stopIfTrue="1" operator="containsText" text="Jupiter">
      <formula>NOT(ISERROR(SEARCH("Jupiter",D3)))</formula>
    </cfRule>
    <cfRule type="containsText" dxfId="101" priority="20" stopIfTrue="1" operator="containsText" text="Mars">
      <formula>NOT(ISERROR(SEARCH("Mars",D3)))</formula>
    </cfRule>
    <cfRule type="containsText" dxfId="100" priority="21" stopIfTrue="1" operator="containsText" text="Venus">
      <formula>NOT(ISERROR(SEARCH("Venus",D3)))</formula>
    </cfRule>
  </conditionalFormatting>
  <conditionalFormatting sqref="L91">
    <cfRule type="cellIs" dxfId="99" priority="15" operator="between">
      <formula>0.47</formula>
      <formula>0.53</formula>
    </cfRule>
    <cfRule type="cellIs" dxfId="98" priority="16" operator="lessThan">
      <formula>0.47</formula>
    </cfRule>
    <cfRule type="cellIs" dxfId="97" priority="17" operator="greaterThan">
      <formula>0.53</formula>
    </cfRule>
  </conditionalFormatting>
  <conditionalFormatting sqref="J17">
    <cfRule type="containsText" dxfId="96" priority="8" operator="containsText" text="F">
      <formula>NOT(ISERROR(SEARCH("F",J17)))</formula>
    </cfRule>
    <cfRule type="containsText" dxfId="95" priority="9" operator="containsText" text="E">
      <formula>NOT(ISERROR(SEARCH("E",J17)))</formula>
    </cfRule>
    <cfRule type="containsText" dxfId="94" priority="10" operator="containsText" text="D">
      <formula>NOT(ISERROR(SEARCH("D",J17)))</formula>
    </cfRule>
    <cfRule type="containsText" dxfId="93" priority="11" operator="containsText" text="C">
      <formula>NOT(ISERROR(SEARCH("C",J17)))</formula>
    </cfRule>
    <cfRule type="containsText" dxfId="92" priority="12" operator="containsText" text="B">
      <formula>NOT(ISERROR(SEARCH("B",J17)))</formula>
    </cfRule>
    <cfRule type="containsText" dxfId="91" priority="13" operator="containsText" text="A">
      <formula>NOT(ISERROR(SEARCH("A",J17)))</formula>
    </cfRule>
    <cfRule type="containsText" dxfId="90" priority="14" operator="containsText" text="S">
      <formula>NOT(ISERROR(SEARCH("S",J17)))</formula>
    </cfRule>
  </conditionalFormatting>
  <conditionalFormatting sqref="J10:J15">
    <cfRule type="cellIs" dxfId="89" priority="6" operator="lessThan">
      <formula>2</formula>
    </cfRule>
    <cfRule type="cellIs" dxfId="88" priority="7" operator="greaterThan">
      <formula>5</formula>
    </cfRule>
  </conditionalFormatting>
  <conditionalFormatting sqref="L17">
    <cfRule type="containsText" dxfId="85" priority="1" operator="containsText" text="HI">
      <formula>NOT(ISERROR(SEARCH("HI",L17)))</formula>
    </cfRule>
    <cfRule type="containsText" dxfId="84" priority="2" operator="containsText" text="OK">
      <formula>NOT(ISERROR(SEARCH("OK",L17)))</formula>
    </cfRule>
    <cfRule type="containsText" dxfId="83" priority="3" operator="containsText" text="LW">
      <formula>NOT(ISERROR(SEARCH("LW",L17)))</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X113"/>
  <sheetViews>
    <sheetView workbookViewId="0">
      <selection activeCell="D2" sqref="D2:J2"/>
    </sheetView>
  </sheetViews>
  <sheetFormatPr defaultColWidth="5.7109375" defaultRowHeight="15" x14ac:dyDescent="0.25"/>
  <cols>
    <col min="2" max="2" width="10.5703125" bestFit="1" customWidth="1"/>
    <col min="3" max="9" width="5.7109375" customWidth="1"/>
  </cols>
  <sheetData>
    <row r="2" spans="2:12" x14ac:dyDescent="0.25">
      <c r="B2" s="1" t="s">
        <v>6</v>
      </c>
      <c r="D2" s="54"/>
      <c r="E2" s="54"/>
      <c r="F2" s="54"/>
      <c r="G2" s="54"/>
      <c r="H2" s="54"/>
      <c r="I2" s="54"/>
      <c r="J2" s="54"/>
    </row>
    <row r="3" spans="2:12" x14ac:dyDescent="0.25">
      <c r="B3" s="1" t="s">
        <v>7</v>
      </c>
      <c r="D3" s="54"/>
      <c r="E3" s="54"/>
      <c r="F3" s="54"/>
      <c r="G3" s="54"/>
      <c r="H3" s="54"/>
      <c r="I3" s="54"/>
      <c r="J3" s="54"/>
    </row>
    <row r="4" spans="2:12" x14ac:dyDescent="0.25">
      <c r="B4" s="1" t="s">
        <v>8</v>
      </c>
      <c r="D4" s="54"/>
      <c r="E4" s="54"/>
      <c r="F4" s="54"/>
      <c r="G4" s="54"/>
      <c r="H4" s="54"/>
      <c r="I4" s="54"/>
      <c r="J4" s="54"/>
    </row>
    <row r="5" spans="2:12" x14ac:dyDescent="0.25">
      <c r="B5" s="1" t="s">
        <v>9</v>
      </c>
      <c r="D5" s="54"/>
      <c r="E5" s="54"/>
      <c r="F5" s="54"/>
      <c r="G5" s="54"/>
      <c r="H5" s="54"/>
      <c r="I5" s="54"/>
      <c r="J5" s="54"/>
    </row>
    <row r="6" spans="2:12" x14ac:dyDescent="0.25">
      <c r="B6" s="1" t="s">
        <v>10</v>
      </c>
      <c r="D6" s="54"/>
      <c r="E6" s="54"/>
      <c r="F6" s="54"/>
      <c r="G6" s="54"/>
      <c r="H6" s="54"/>
      <c r="I6" s="54"/>
      <c r="J6" s="54"/>
    </row>
    <row r="8" spans="2:12" x14ac:dyDescent="0.25">
      <c r="B8" s="1"/>
      <c r="C8" s="53" t="s">
        <v>134</v>
      </c>
      <c r="D8" s="53"/>
      <c r="E8" s="53"/>
      <c r="F8" s="53"/>
      <c r="G8" s="53"/>
      <c r="H8" s="53"/>
      <c r="I8" s="53"/>
      <c r="J8" s="53"/>
    </row>
    <row r="9" spans="2:12" x14ac:dyDescent="0.25">
      <c r="C9" s="2" t="s">
        <v>15</v>
      </c>
      <c r="D9" s="2" t="s">
        <v>16</v>
      </c>
      <c r="E9" s="2" t="s">
        <v>17</v>
      </c>
      <c r="F9" s="2" t="s">
        <v>18</v>
      </c>
      <c r="G9" s="2" t="s">
        <v>19</v>
      </c>
      <c r="H9" s="2" t="s">
        <v>20</v>
      </c>
      <c r="I9" s="2" t="s">
        <v>21</v>
      </c>
      <c r="J9" s="2" t="s">
        <v>22</v>
      </c>
      <c r="L9" s="2" t="s">
        <v>80</v>
      </c>
    </row>
    <row r="10" spans="2:12" x14ac:dyDescent="0.25">
      <c r="B10" s="2" t="s">
        <v>23</v>
      </c>
      <c r="C10" s="2"/>
      <c r="D10" s="2"/>
      <c r="E10" s="2"/>
      <c r="F10" s="2"/>
      <c r="G10" s="2"/>
      <c r="H10" s="2"/>
      <c r="I10" s="2"/>
      <c r="J10" s="2"/>
      <c r="L10" s="8"/>
    </row>
    <row r="11" spans="2:12" x14ac:dyDescent="0.25">
      <c r="B11" s="2" t="s">
        <v>24</v>
      </c>
      <c r="C11" s="2">
        <f>ROUND(C10*0.807354,0)</f>
        <v>0</v>
      </c>
      <c r="D11" s="2">
        <f>ROUND(D10*0.839789,0)</f>
        <v>0</v>
      </c>
      <c r="E11" s="2">
        <f>ROUND(E10*0.805966,0)</f>
        <v>0</v>
      </c>
      <c r="F11" s="2">
        <f>ROUND(F10*0.803431,0)</f>
        <v>0</v>
      </c>
      <c r="G11" s="2">
        <f>ROUND(G10*0.805966,0)</f>
        <v>0</v>
      </c>
      <c r="H11" s="2">
        <f>ROUND(H10*0.803431,0)</f>
        <v>0</v>
      </c>
      <c r="I11" s="2">
        <f>ROUND(I10*0.8041,0)</f>
        <v>0</v>
      </c>
      <c r="J11" s="2">
        <f>J10</f>
        <v>0</v>
      </c>
    </row>
    <row r="12" spans="2:12" x14ac:dyDescent="0.25">
      <c r="B12" s="2" t="s">
        <v>25</v>
      </c>
      <c r="C12" s="2">
        <f>ROUND(C10*0.615028,0)</f>
        <v>0</v>
      </c>
      <c r="D12" s="2">
        <f>ROUND(D10*0.679546,0)</f>
        <v>0</v>
      </c>
      <c r="E12" s="2">
        <f>ROUND(E10*0.611985,0)</f>
        <v>0</v>
      </c>
      <c r="F12" s="2">
        <f>ROUND(F10*0.613709,0)</f>
        <v>0</v>
      </c>
      <c r="G12" s="2">
        <f>ROUND(G10*0.611985,0)</f>
        <v>0</v>
      </c>
      <c r="H12" s="2">
        <f>ROUND(H10*0.613709,0)</f>
        <v>0</v>
      </c>
      <c r="I12" s="2">
        <f>ROUND(I10*0.607841,0)</f>
        <v>0</v>
      </c>
      <c r="J12" s="2">
        <f>J10</f>
        <v>0</v>
      </c>
    </row>
    <row r="13" spans="2:12" x14ac:dyDescent="0.25">
      <c r="B13" s="2" t="s">
        <v>26</v>
      </c>
      <c r="C13" s="2">
        <f>ROUND(C10*0.422703,0)</f>
        <v>0</v>
      </c>
      <c r="D13" s="2">
        <f>ROUND(D10*0.520726,0)</f>
        <v>0</v>
      </c>
      <c r="E13" s="2">
        <f>ROUND(E10*0.418289,0)</f>
        <v>0</v>
      </c>
      <c r="F13" s="2">
        <f>ROUND(F10*0.417165,0)</f>
        <v>0</v>
      </c>
      <c r="G13" s="2">
        <f>ROUND(G10*0.418289,0)</f>
        <v>0</v>
      </c>
      <c r="H13" s="2">
        <f>ROUND(H10*0.417165,0)</f>
        <v>0</v>
      </c>
      <c r="I13" s="2">
        <f>ROUND(I10*0.412618,0)</f>
        <v>0</v>
      </c>
      <c r="J13" s="2">
        <f>J10</f>
        <v>0</v>
      </c>
    </row>
    <row r="14" spans="2:12" x14ac:dyDescent="0.25">
      <c r="B14" s="2" t="s">
        <v>27</v>
      </c>
      <c r="C14" s="2">
        <f>ROUND(C10*0.230372,0)</f>
        <v>0</v>
      </c>
      <c r="D14" s="2">
        <f>ROUND(D10*0.31995,0)</f>
        <v>0</v>
      </c>
      <c r="E14" s="2">
        <f>ROUND(E10*0.221531,0)</f>
        <v>0</v>
      </c>
      <c r="F14" s="2">
        <f>ROUND(F10*0.226631,0)</f>
        <v>0</v>
      </c>
      <c r="G14" s="2">
        <f>ROUND(G10*0.221531,0)</f>
        <v>0</v>
      </c>
      <c r="H14" s="2">
        <f>ROUND(H10*0.226631,0)</f>
        <v>0</v>
      </c>
      <c r="I14" s="2">
        <f>ROUND(I10*0.217065,0)</f>
        <v>0</v>
      </c>
      <c r="J14" s="2">
        <f>J10</f>
        <v>0</v>
      </c>
    </row>
    <row r="15" spans="2:12" x14ac:dyDescent="0.25">
      <c r="B15" s="2" t="s">
        <v>28</v>
      </c>
      <c r="C15" s="2">
        <f>ROUND(C10*0.038519,0)</f>
        <v>0</v>
      </c>
      <c r="D15" s="2">
        <f>ROUND(D10*0.079918,0)</f>
        <v>0</v>
      </c>
      <c r="E15" s="2">
        <f>ROUND(E10*0.028041,0)</f>
        <v>0</v>
      </c>
      <c r="F15" s="2">
        <f>ROUND(F10*0.033619,0)</f>
        <v>0</v>
      </c>
      <c r="G15" s="2">
        <f>ROUND(G10*0.028041,0)</f>
        <v>0</v>
      </c>
      <c r="H15" s="2">
        <f>ROUND(H10*0.033619,0)</f>
        <v>0</v>
      </c>
      <c r="I15" s="2">
        <f>ROUND(I10*0.020329,0)</f>
        <v>0</v>
      </c>
      <c r="J15" s="2">
        <f>J10</f>
        <v>0</v>
      </c>
    </row>
    <row r="16" spans="2:12" x14ac:dyDescent="0.25">
      <c r="C16" s="56" t="s">
        <v>136</v>
      </c>
      <c r="D16" s="56"/>
      <c r="E16" s="56"/>
      <c r="F16" s="56"/>
      <c r="G16" s="56"/>
      <c r="H16" s="56"/>
      <c r="I16" s="56"/>
      <c r="J16" s="56"/>
    </row>
    <row r="17" spans="2:22" x14ac:dyDescent="0.25">
      <c r="B17" s="2" t="s">
        <v>29</v>
      </c>
      <c r="C17" s="4" t="str">
        <f>IF(C99&gt;(6/7),"S",IF(C99&gt;(5/7),"A",IF(C99&gt;(4/7),"B",IF(C99&gt;(3/7),"C",IF(C99&gt;(2/7),"D",IF(C99&gt;(1/7),"E","F"))))))</f>
        <v>F</v>
      </c>
      <c r="D17" s="4" t="str">
        <f>IF(D99&gt;(6/7),"S",IF(D99&gt;(5/7),"A",IF(D99&gt;(4/7),"B",IF(D99&gt;(3/7),"C",IF(D99&gt;(2/7),"D",IF(D99&gt;(1/7),"E","F"))))))</f>
        <v>F</v>
      </c>
      <c r="E17" s="4" t="str">
        <f>IF(E99&gt;(6/7),"S",IF(E99&gt;(5/7),"A",IF(E99&gt;(4/7),"B",IF(E99&gt;(3/7),"C",IF(E99&gt;(2/7),"D",IF(E99&gt;(1/7),"E","F"))))))</f>
        <v>F</v>
      </c>
      <c r="F17" s="4" t="str">
        <f>IF(F99&gt;(6/7),"S",IF(F99&gt;(5/7),"A",IF(F99&gt;(4/7),"B",IF(F99&gt;(3/7),"C",IF(F99&gt;(2/7),"D",IF(F99&gt;(1/7),"E","F"))))))</f>
        <v>F</v>
      </c>
      <c r="G17" s="4" t="str">
        <f>IF(G99&gt;(6/7),"S",IF(G99&gt;(5/7),"A",IF(G99&gt;(4/7),"B",IF(G99&gt;(3/7),"C",IF(G99&gt;(2/7),"D",IF(G99&gt;(1/7),"E","F"))))))</f>
        <v>F</v>
      </c>
      <c r="H17" s="4" t="str">
        <f>IF(H99&gt;(6/7),"S",IF(H99&gt;(5/7),"A",IF(H99&gt;(4/7),"B",IF(H99&gt;(3/7),"C",IF(H99&gt;(2/7),"D",IF(H99&gt;(1/7),"E","F"))))))</f>
        <v>F</v>
      </c>
      <c r="I17" s="4" t="str">
        <f>IF(I99&gt;(6/7),"S",IF(I99&gt;(5/7),"A",IF(I99&gt;(4/7),"B",IF(I99&gt;(3/7),"C",IF(I99&gt;(2/7),"D",IF(I99&gt;(1/7),"E","F"))))))</f>
        <v>F</v>
      </c>
      <c r="J17" s="2" t="str">
        <f>IF(L10&gt;120%,"S",IF(L10&gt;110%,"A",IF(L10&gt;100%,"B",IF(L10&gt;90%,"C",IF(L10&gt;80%,"D",IF(L10&gt;70%,"E","F"))))))</f>
        <v>F</v>
      </c>
      <c r="L17" s="5" t="str">
        <f>IF(L99&lt;0.47,"LW",IF(L99&gt;0.53,"HI","OK"))</f>
        <v>LW</v>
      </c>
    </row>
    <row r="19" spans="2:22" x14ac:dyDescent="0.25">
      <c r="B19" s="55" t="s">
        <v>32</v>
      </c>
      <c r="C19" s="55"/>
      <c r="D19" s="55"/>
      <c r="E19" s="55"/>
      <c r="F19" s="55"/>
      <c r="G19" s="55"/>
      <c r="H19" s="55"/>
      <c r="I19" s="55"/>
      <c r="J19" s="55"/>
    </row>
    <row r="20" spans="2:22" x14ac:dyDescent="0.25">
      <c r="C20" s="2" t="s">
        <v>15</v>
      </c>
      <c r="D20" s="2" t="s">
        <v>16</v>
      </c>
      <c r="E20" s="2" t="s">
        <v>17</v>
      </c>
      <c r="F20" s="2" t="s">
        <v>18</v>
      </c>
      <c r="G20" s="2" t="s">
        <v>19</v>
      </c>
      <c r="H20" s="2" t="s">
        <v>20</v>
      </c>
      <c r="I20" s="2" t="s">
        <v>21</v>
      </c>
      <c r="J20" s="2" t="s">
        <v>22</v>
      </c>
    </row>
    <row r="21" spans="2:22" x14ac:dyDescent="0.25">
      <c r="B21" s="7"/>
      <c r="C21" s="8" t="e">
        <f>MROUND(C100,5)/100</f>
        <v>#NUM!</v>
      </c>
      <c r="D21" s="8" t="e">
        <f>MROUND(D100,5)/100</f>
        <v>#NUM!</v>
      </c>
      <c r="E21" s="8" t="e">
        <f>MROUND(E100,5)/100</f>
        <v>#NUM!</v>
      </c>
      <c r="F21" s="8" t="e">
        <f>MROUND(F100,5)/100</f>
        <v>#NUM!</v>
      </c>
      <c r="G21" s="8" t="e">
        <f>MROUND(G100,5)/100</f>
        <v>#NUM!</v>
      </c>
      <c r="H21" s="8" t="e">
        <f>MROUND(H100,5)/100</f>
        <v>#NUM!</v>
      </c>
      <c r="I21" s="8" t="e">
        <f>MROUND(I100,5)/100</f>
        <v>#NUM!</v>
      </c>
      <c r="J21" s="8">
        <f>L10</f>
        <v>0</v>
      </c>
    </row>
    <row r="22" spans="2:22" x14ac:dyDescent="0.25">
      <c r="B22" s="7"/>
      <c r="C22" s="8" t="e">
        <f>C21+15%</f>
        <v>#NUM!</v>
      </c>
      <c r="D22" s="8" t="e">
        <f>D21+15%</f>
        <v>#NUM!</v>
      </c>
      <c r="E22" s="8" t="e">
        <f>E21+10%</f>
        <v>#NUM!</v>
      </c>
      <c r="F22" s="8" t="e">
        <f t="shared" ref="F22:I25" si="0">F21+10%</f>
        <v>#NUM!</v>
      </c>
      <c r="G22" s="8" t="e">
        <f t="shared" si="0"/>
        <v>#NUM!</v>
      </c>
      <c r="H22" s="8" t="e">
        <f t="shared" si="0"/>
        <v>#NUM!</v>
      </c>
      <c r="I22" s="8" t="e">
        <f t="shared" si="0"/>
        <v>#NUM!</v>
      </c>
      <c r="J22" s="8">
        <f>J21</f>
        <v>0</v>
      </c>
    </row>
    <row r="23" spans="2:22" x14ac:dyDescent="0.25">
      <c r="B23" s="7"/>
      <c r="C23" s="8" t="e">
        <f>C22+20%</f>
        <v>#NUM!</v>
      </c>
      <c r="D23" s="8" t="e">
        <f t="shared" ref="D23:E25" si="1">D22+10%</f>
        <v>#NUM!</v>
      </c>
      <c r="E23" s="8" t="e">
        <f t="shared" si="1"/>
        <v>#NUM!</v>
      </c>
      <c r="F23" s="8" t="e">
        <f t="shared" si="0"/>
        <v>#NUM!</v>
      </c>
      <c r="G23" s="8" t="e">
        <f t="shared" si="0"/>
        <v>#NUM!</v>
      </c>
      <c r="H23" s="8" t="e">
        <f t="shared" si="0"/>
        <v>#NUM!</v>
      </c>
      <c r="I23" s="8" t="e">
        <f t="shared" si="0"/>
        <v>#NUM!</v>
      </c>
      <c r="J23" s="8">
        <f t="shared" ref="J23:J25" si="2">J22</f>
        <v>0</v>
      </c>
    </row>
    <row r="24" spans="2:22" x14ac:dyDescent="0.25">
      <c r="B24" s="7"/>
      <c r="C24" s="8" t="e">
        <f t="shared" ref="C24:D24" si="3">C23+15%</f>
        <v>#NUM!</v>
      </c>
      <c r="D24" s="8" t="e">
        <f t="shared" si="3"/>
        <v>#NUM!</v>
      </c>
      <c r="E24" s="8" t="e">
        <f t="shared" si="1"/>
        <v>#NUM!</v>
      </c>
      <c r="F24" s="8" t="e">
        <f t="shared" si="0"/>
        <v>#NUM!</v>
      </c>
      <c r="G24" s="8" t="e">
        <f t="shared" si="0"/>
        <v>#NUM!</v>
      </c>
      <c r="H24" s="8" t="e">
        <f t="shared" si="0"/>
        <v>#NUM!</v>
      </c>
      <c r="I24" s="8" t="e">
        <f t="shared" si="0"/>
        <v>#NUM!</v>
      </c>
      <c r="J24" s="8">
        <f t="shared" si="2"/>
        <v>0</v>
      </c>
      <c r="N24" s="11"/>
    </row>
    <row r="25" spans="2:22" x14ac:dyDescent="0.25">
      <c r="B25" s="7"/>
      <c r="C25" s="8" t="e">
        <f>C24+20%</f>
        <v>#NUM!</v>
      </c>
      <c r="D25" s="8" t="e">
        <f t="shared" ref="D25" si="4">D24+10%</f>
        <v>#NUM!</v>
      </c>
      <c r="E25" s="8" t="e">
        <f t="shared" si="1"/>
        <v>#NUM!</v>
      </c>
      <c r="F25" s="8" t="e">
        <f t="shared" si="0"/>
        <v>#NUM!</v>
      </c>
      <c r="G25" s="8" t="e">
        <f t="shared" si="0"/>
        <v>#NUM!</v>
      </c>
      <c r="H25" s="8" t="e">
        <f t="shared" si="0"/>
        <v>#NUM!</v>
      </c>
      <c r="I25" s="8" t="e">
        <f t="shared" si="0"/>
        <v>#NUM!</v>
      </c>
      <c r="J25" s="8">
        <f t="shared" si="2"/>
        <v>0</v>
      </c>
      <c r="N25" s="11"/>
    </row>
    <row r="26" spans="2:22" x14ac:dyDescent="0.25">
      <c r="B26" s="9"/>
      <c r="C26" s="10"/>
      <c r="D26" s="10"/>
      <c r="E26" s="10"/>
      <c r="F26" s="10"/>
      <c r="G26" s="10"/>
      <c r="H26" s="10"/>
      <c r="I26" s="10"/>
      <c r="J26" s="10"/>
      <c r="N26" s="11"/>
    </row>
    <row r="27" spans="2:22" x14ac:dyDescent="0.25">
      <c r="B27" s="9"/>
      <c r="C27" s="2" t="s">
        <v>15</v>
      </c>
      <c r="D27" s="2" t="s">
        <v>16</v>
      </c>
      <c r="E27" s="2" t="s">
        <v>17</v>
      </c>
      <c r="F27" s="2" t="s">
        <v>18</v>
      </c>
      <c r="G27" s="2" t="s">
        <v>19</v>
      </c>
      <c r="H27" s="2" t="s">
        <v>20</v>
      </c>
      <c r="I27" s="2" t="s">
        <v>21</v>
      </c>
      <c r="J27" s="2" t="s">
        <v>22</v>
      </c>
      <c r="N27" s="11"/>
    </row>
    <row r="28" spans="2:22" x14ac:dyDescent="0.25">
      <c r="B28" s="12" t="s">
        <v>75</v>
      </c>
      <c r="C28" s="13" t="e">
        <f>C10*C25</f>
        <v>#NUM!</v>
      </c>
      <c r="D28" s="13" t="e">
        <f>D10*D25</f>
        <v>#NUM!</v>
      </c>
      <c r="E28" s="13" t="e">
        <f>E10*E25</f>
        <v>#NUM!</v>
      </c>
      <c r="F28" s="13" t="e">
        <f>F10*F25</f>
        <v>#NUM!</v>
      </c>
      <c r="G28" s="13" t="e">
        <f>G10*G25</f>
        <v>#NUM!</v>
      </c>
      <c r="H28" s="13" t="e">
        <f>H10*H25</f>
        <v>#NUM!</v>
      </c>
      <c r="I28" s="13" t="e">
        <f>I10*I25</f>
        <v>#NUM!</v>
      </c>
      <c r="J28" s="13">
        <f>J10*J25</f>
        <v>0</v>
      </c>
      <c r="N28" s="11"/>
    </row>
    <row r="29" spans="2:22" s="14" customFormat="1" x14ac:dyDescent="0.25"/>
    <row r="31" spans="2:22" x14ac:dyDescent="0.25">
      <c r="B31" s="52" t="s">
        <v>33</v>
      </c>
      <c r="C31" s="52"/>
      <c r="D31" t="s">
        <v>34</v>
      </c>
      <c r="T31" s="51" t="s">
        <v>81</v>
      </c>
      <c r="U31" s="51"/>
      <c r="V31">
        <v>846</v>
      </c>
    </row>
    <row r="32" spans="2:22" x14ac:dyDescent="0.25">
      <c r="B32" s="51"/>
      <c r="C32" s="51"/>
      <c r="D32" t="s">
        <v>35</v>
      </c>
      <c r="T32" s="51" t="s">
        <v>82</v>
      </c>
      <c r="U32" s="51"/>
      <c r="V32">
        <v>702</v>
      </c>
    </row>
    <row r="33" spans="2:22" x14ac:dyDescent="0.25">
      <c r="B33" s="51"/>
      <c r="C33" s="51"/>
      <c r="D33" t="s">
        <v>36</v>
      </c>
    </row>
    <row r="34" spans="2:22" x14ac:dyDescent="0.25">
      <c r="B34" s="51"/>
      <c r="C34" s="51"/>
      <c r="D34" t="s">
        <v>37</v>
      </c>
    </row>
    <row r="35" spans="2:22" x14ac:dyDescent="0.25">
      <c r="B35" s="51"/>
      <c r="C35" s="51"/>
      <c r="D35" t="s">
        <v>38</v>
      </c>
    </row>
    <row r="36" spans="2:22" x14ac:dyDescent="0.25">
      <c r="B36" s="51"/>
      <c r="C36" s="51"/>
    </row>
    <row r="37" spans="2:22" x14ac:dyDescent="0.25">
      <c r="B37" s="52" t="s">
        <v>39</v>
      </c>
      <c r="C37" s="52"/>
      <c r="D37" t="s">
        <v>40</v>
      </c>
      <c r="T37" s="51" t="s">
        <v>81</v>
      </c>
      <c r="U37" s="51"/>
      <c r="V37">
        <v>295</v>
      </c>
    </row>
    <row r="38" spans="2:22" x14ac:dyDescent="0.25">
      <c r="B38" s="51"/>
      <c r="C38" s="51"/>
      <c r="D38" t="s">
        <v>41</v>
      </c>
      <c r="T38" s="51" t="s">
        <v>82</v>
      </c>
      <c r="U38" s="51"/>
      <c r="V38">
        <v>230</v>
      </c>
    </row>
    <row r="39" spans="2:22" x14ac:dyDescent="0.25">
      <c r="B39" s="51"/>
      <c r="C39" s="51"/>
      <c r="D39" t="s">
        <v>42</v>
      </c>
    </row>
    <row r="40" spans="2:22" x14ac:dyDescent="0.25">
      <c r="B40" s="51"/>
      <c r="C40" s="51"/>
      <c r="D40" t="s">
        <v>43</v>
      </c>
    </row>
    <row r="41" spans="2:22" x14ac:dyDescent="0.25">
      <c r="B41" s="51"/>
      <c r="C41" s="51"/>
      <c r="D41" t="s">
        <v>44</v>
      </c>
    </row>
    <row r="42" spans="2:22" x14ac:dyDescent="0.25">
      <c r="B42" s="51"/>
      <c r="C42" s="51"/>
    </row>
    <row r="43" spans="2:22" x14ac:dyDescent="0.25">
      <c r="B43" s="52" t="s">
        <v>45</v>
      </c>
      <c r="C43" s="52"/>
      <c r="D43" t="s">
        <v>46</v>
      </c>
      <c r="T43" s="51" t="s">
        <v>81</v>
      </c>
      <c r="U43" s="51"/>
      <c r="V43">
        <v>399</v>
      </c>
    </row>
    <row r="44" spans="2:22" x14ac:dyDescent="0.25">
      <c r="B44" s="51"/>
      <c r="C44" s="51"/>
      <c r="D44" t="s">
        <v>47</v>
      </c>
      <c r="T44" s="51" t="s">
        <v>82</v>
      </c>
      <c r="U44" s="51"/>
      <c r="V44">
        <v>337</v>
      </c>
    </row>
    <row r="45" spans="2:22" x14ac:dyDescent="0.25">
      <c r="B45" s="51"/>
      <c r="C45" s="51"/>
      <c r="D45" t="s">
        <v>48</v>
      </c>
    </row>
    <row r="46" spans="2:22" x14ac:dyDescent="0.25">
      <c r="B46" s="51"/>
      <c r="C46" s="51"/>
    </row>
    <row r="47" spans="2:22" x14ac:dyDescent="0.25">
      <c r="B47" s="52" t="s">
        <v>49</v>
      </c>
      <c r="C47" s="52"/>
      <c r="D47" t="s">
        <v>50</v>
      </c>
      <c r="T47" s="51" t="s">
        <v>81</v>
      </c>
      <c r="U47" s="51"/>
      <c r="V47">
        <v>183</v>
      </c>
    </row>
    <row r="48" spans="2:22" x14ac:dyDescent="0.25">
      <c r="B48" s="51"/>
      <c r="C48" s="51"/>
      <c r="D48" t="s">
        <v>51</v>
      </c>
      <c r="T48" s="51" t="s">
        <v>82</v>
      </c>
      <c r="U48" s="51"/>
      <c r="V48">
        <v>152</v>
      </c>
    </row>
    <row r="49" spans="2:24" x14ac:dyDescent="0.25">
      <c r="B49" s="51"/>
      <c r="C49" s="51"/>
      <c r="D49" t="s">
        <v>52</v>
      </c>
    </row>
    <row r="50" spans="2:24" x14ac:dyDescent="0.25">
      <c r="B50" s="51"/>
      <c r="C50" s="51"/>
    </row>
    <row r="51" spans="2:24" x14ac:dyDescent="0.25">
      <c r="B51" s="52" t="s">
        <v>53</v>
      </c>
      <c r="C51" s="52"/>
      <c r="D51" t="s">
        <v>54</v>
      </c>
      <c r="T51" s="51" t="s">
        <v>81</v>
      </c>
      <c r="U51" s="51"/>
      <c r="V51">
        <v>412</v>
      </c>
    </row>
    <row r="52" spans="2:24" x14ac:dyDescent="0.25">
      <c r="B52" s="51"/>
      <c r="C52" s="51"/>
      <c r="D52" t="s">
        <v>55</v>
      </c>
      <c r="T52" s="51" t="s">
        <v>82</v>
      </c>
      <c r="U52" s="51"/>
      <c r="V52">
        <v>348</v>
      </c>
    </row>
    <row r="53" spans="2:24" x14ac:dyDescent="0.25">
      <c r="B53" s="51"/>
      <c r="C53" s="51"/>
      <c r="D53" t="s">
        <v>56</v>
      </c>
    </row>
    <row r="54" spans="2:24" x14ac:dyDescent="0.25">
      <c r="B54" s="51"/>
      <c r="C54" s="51"/>
    </row>
    <row r="55" spans="2:24" x14ac:dyDescent="0.25">
      <c r="B55" s="52" t="s">
        <v>57</v>
      </c>
      <c r="C55" s="52"/>
      <c r="D55" t="s">
        <v>58</v>
      </c>
      <c r="T55" s="51" t="s">
        <v>81</v>
      </c>
      <c r="U55" s="51"/>
      <c r="V55">
        <v>191</v>
      </c>
    </row>
    <row r="56" spans="2:24" x14ac:dyDescent="0.25">
      <c r="B56" s="51"/>
      <c r="C56" s="51"/>
      <c r="D56" t="s">
        <v>59</v>
      </c>
      <c r="T56" s="51" t="s">
        <v>82</v>
      </c>
      <c r="U56" s="51"/>
      <c r="V56">
        <v>158</v>
      </c>
    </row>
    <row r="57" spans="2:24" x14ac:dyDescent="0.25">
      <c r="B57" s="51"/>
      <c r="C57" s="51"/>
      <c r="D57" t="s">
        <v>60</v>
      </c>
    </row>
    <row r="58" spans="2:24" x14ac:dyDescent="0.25">
      <c r="B58" s="51"/>
      <c r="C58" s="51"/>
    </row>
    <row r="59" spans="2:24" x14ac:dyDescent="0.25">
      <c r="B59" s="52" t="s">
        <v>61</v>
      </c>
      <c r="C59" s="52"/>
      <c r="D59" t="s">
        <v>62</v>
      </c>
      <c r="T59" s="51" t="s">
        <v>81</v>
      </c>
      <c r="U59" s="51"/>
      <c r="V59">
        <v>430</v>
      </c>
    </row>
    <row r="60" spans="2:24" x14ac:dyDescent="0.25">
      <c r="B60" s="51"/>
      <c r="C60" s="51"/>
      <c r="D60" t="s">
        <v>63</v>
      </c>
      <c r="T60" s="51" t="s">
        <v>82</v>
      </c>
      <c r="U60" s="51"/>
      <c r="V60">
        <v>339</v>
      </c>
    </row>
    <row r="61" spans="2:24" x14ac:dyDescent="0.25">
      <c r="B61" s="51"/>
      <c r="C61" s="51"/>
      <c r="D61" t="s">
        <v>64</v>
      </c>
    </row>
    <row r="62" spans="2:24" x14ac:dyDescent="0.25">
      <c r="B62" s="51"/>
      <c r="C62" s="51"/>
    </row>
    <row r="63" spans="2:24" x14ac:dyDescent="0.25">
      <c r="B63" s="52" t="s">
        <v>65</v>
      </c>
      <c r="C63" s="52"/>
      <c r="D63" t="s">
        <v>66</v>
      </c>
      <c r="T63" s="51" t="s">
        <v>81</v>
      </c>
      <c r="U63" s="51"/>
      <c r="V63" s="16">
        <v>1.3</v>
      </c>
      <c r="X63" t="s">
        <v>137</v>
      </c>
    </row>
    <row r="64" spans="2:24" x14ac:dyDescent="0.25">
      <c r="B64" s="51"/>
      <c r="C64" s="51"/>
      <c r="D64" t="s">
        <v>67</v>
      </c>
      <c r="T64" s="51" t="s">
        <v>82</v>
      </c>
      <c r="U64" s="51"/>
      <c r="V64" s="16">
        <v>0.7</v>
      </c>
      <c r="X64" t="s">
        <v>138</v>
      </c>
    </row>
    <row r="65" spans="2:4" x14ac:dyDescent="0.25">
      <c r="B65" s="51"/>
      <c r="C65" s="51"/>
      <c r="D65" t="s">
        <v>68</v>
      </c>
    </row>
    <row r="66" spans="2:4" x14ac:dyDescent="0.25">
      <c r="B66" s="51"/>
      <c r="C66" s="51"/>
      <c r="D66" t="s">
        <v>69</v>
      </c>
    </row>
    <row r="67" spans="2:4" x14ac:dyDescent="0.25">
      <c r="B67" s="51"/>
      <c r="C67" s="51"/>
      <c r="D67" t="s">
        <v>70</v>
      </c>
    </row>
    <row r="68" spans="2:4" x14ac:dyDescent="0.25">
      <c r="B68" s="15"/>
      <c r="C68" s="15"/>
    </row>
    <row r="69" spans="2:4" x14ac:dyDescent="0.25">
      <c r="B69" s="15"/>
      <c r="C69" s="15"/>
    </row>
    <row r="70" spans="2:4" x14ac:dyDescent="0.25">
      <c r="B70" s="15"/>
      <c r="C70" s="15"/>
    </row>
    <row r="71" spans="2:4" x14ac:dyDescent="0.25">
      <c r="B71" s="15"/>
      <c r="C71" s="15"/>
    </row>
    <row r="72" spans="2:4" x14ac:dyDescent="0.25">
      <c r="B72" s="15"/>
      <c r="C72" s="15"/>
    </row>
    <row r="73" spans="2:4" x14ac:dyDescent="0.25">
      <c r="B73" s="15"/>
      <c r="C73" s="15"/>
    </row>
    <row r="74" spans="2:4" x14ac:dyDescent="0.25">
      <c r="B74" s="15"/>
      <c r="C74" s="15"/>
    </row>
    <row r="75" spans="2:4" x14ac:dyDescent="0.25">
      <c r="B75" s="15"/>
      <c r="C75" s="15"/>
    </row>
    <row r="76" spans="2:4" x14ac:dyDescent="0.25">
      <c r="B76" s="15"/>
      <c r="C76" s="15"/>
    </row>
    <row r="77" spans="2:4" x14ac:dyDescent="0.25">
      <c r="B77" s="15"/>
      <c r="C77" s="15"/>
    </row>
    <row r="78" spans="2:4" x14ac:dyDescent="0.25">
      <c r="B78" s="15"/>
      <c r="C78" s="15"/>
    </row>
    <row r="79" spans="2:4" x14ac:dyDescent="0.25">
      <c r="B79" s="15"/>
      <c r="C79" s="15"/>
    </row>
    <row r="80" spans="2:4" x14ac:dyDescent="0.25">
      <c r="B80" s="15"/>
      <c r="C80" s="15"/>
    </row>
    <row r="81" spans="2:3" x14ac:dyDescent="0.25">
      <c r="B81" s="15"/>
      <c r="C81" s="15"/>
    </row>
    <row r="82" spans="2:3" x14ac:dyDescent="0.25">
      <c r="B82" s="15"/>
      <c r="C82" s="15"/>
    </row>
    <row r="83" spans="2:3" x14ac:dyDescent="0.25">
      <c r="B83" s="15"/>
      <c r="C83" s="15"/>
    </row>
    <row r="84" spans="2:3" x14ac:dyDescent="0.25">
      <c r="B84" s="15"/>
      <c r="C84" s="15"/>
    </row>
    <row r="85" spans="2:3" x14ac:dyDescent="0.25">
      <c r="B85" s="15"/>
      <c r="C85" s="15"/>
    </row>
    <row r="86" spans="2:3" x14ac:dyDescent="0.25">
      <c r="B86" s="15"/>
      <c r="C86" s="15"/>
    </row>
    <row r="87" spans="2:3" x14ac:dyDescent="0.25">
      <c r="B87" s="15"/>
      <c r="C87" s="15"/>
    </row>
    <row r="88" spans="2:3" x14ac:dyDescent="0.25">
      <c r="B88" s="15"/>
      <c r="C88" s="15"/>
    </row>
    <row r="89" spans="2:3" x14ac:dyDescent="0.25">
      <c r="B89" s="15"/>
      <c r="C89" s="15"/>
    </row>
    <row r="90" spans="2:3" x14ac:dyDescent="0.25">
      <c r="B90" s="15"/>
      <c r="C90" s="15"/>
    </row>
    <row r="91" spans="2:3" x14ac:dyDescent="0.25">
      <c r="B91" s="15"/>
      <c r="C91" s="15"/>
    </row>
    <row r="92" spans="2:3" x14ac:dyDescent="0.25">
      <c r="B92" s="15"/>
      <c r="C92" s="15"/>
    </row>
    <row r="93" spans="2:3" x14ac:dyDescent="0.25">
      <c r="B93" s="15"/>
      <c r="C93" s="15"/>
    </row>
    <row r="94" spans="2:3" x14ac:dyDescent="0.25">
      <c r="B94" s="15"/>
      <c r="C94" s="15"/>
    </row>
    <row r="95" spans="2:3" x14ac:dyDescent="0.25">
      <c r="B95" s="15"/>
      <c r="C95" s="15"/>
    </row>
    <row r="96" spans="2:3" x14ac:dyDescent="0.25">
      <c r="B96" s="15"/>
      <c r="C96" s="15"/>
    </row>
    <row r="97" spans="2:12" hidden="1" x14ac:dyDescent="0.25">
      <c r="B97" s="1" t="s">
        <v>11</v>
      </c>
      <c r="C97">
        <v>702</v>
      </c>
      <c r="D97">
        <v>230</v>
      </c>
      <c r="E97">
        <v>337</v>
      </c>
      <c r="F97">
        <v>152</v>
      </c>
      <c r="G97">
        <v>348</v>
      </c>
      <c r="H97">
        <v>158</v>
      </c>
      <c r="I97">
        <v>339</v>
      </c>
      <c r="J97" s="16">
        <v>0.7</v>
      </c>
      <c r="K97" t="s">
        <v>12</v>
      </c>
    </row>
    <row r="98" spans="2:12" hidden="1" x14ac:dyDescent="0.25">
      <c r="B98" s="1" t="s">
        <v>13</v>
      </c>
      <c r="C98">
        <v>144</v>
      </c>
      <c r="D98">
        <v>65</v>
      </c>
      <c r="E98">
        <v>62</v>
      </c>
      <c r="F98">
        <v>31</v>
      </c>
      <c r="G98">
        <v>64</v>
      </c>
      <c r="H98">
        <v>33</v>
      </c>
      <c r="I98">
        <v>91</v>
      </c>
      <c r="J98" s="16">
        <v>0.6</v>
      </c>
      <c r="K98" t="s">
        <v>14</v>
      </c>
    </row>
    <row r="99" spans="2:12" hidden="1" x14ac:dyDescent="0.25">
      <c r="C99">
        <f>(C10-C97)/C98</f>
        <v>-4.875</v>
      </c>
      <c r="D99">
        <f>(D10-D97)/D98</f>
        <v>-3.5384615384615383</v>
      </c>
      <c r="E99">
        <f>(E10-E97)/E98</f>
        <v>-5.435483870967742</v>
      </c>
      <c r="F99">
        <f>(F10-F97)/F98</f>
        <v>-4.903225806451613</v>
      </c>
      <c r="G99">
        <f>(G10-G97)/G98</f>
        <v>-5.4375</v>
      </c>
      <c r="H99">
        <f>(H10-H97)/H98</f>
        <v>-4.7878787878787881</v>
      </c>
      <c r="I99">
        <f>(I10-I97)/I98</f>
        <v>-3.7252747252747254</v>
      </c>
      <c r="J99">
        <f>(L10-J97)/J98</f>
        <v>-1.1666666666666667</v>
      </c>
      <c r="L99" s="3">
        <f>AVERAGE(C99:I99)</f>
        <v>-4.6718321041477724</v>
      </c>
    </row>
    <row r="100" spans="2:12" hidden="1" x14ac:dyDescent="0.25">
      <c r="C100">
        <f>IF(C99&lt;0.5, (C104+((C103-C104)*((C99)*2))), (C103+((C102-C103)*((C99-0.5)*2))))</f>
        <v>-168.75</v>
      </c>
      <c r="D100">
        <f>IF(D99&lt;0.5, (D104+((D103-D104)*((D99)*2))), (D103+((D102-D103)*((D99-0.5)*2))))</f>
        <v>-142.30769230769229</v>
      </c>
      <c r="E100">
        <f>IF(E99&lt;0.5, (E104+((E103-E104)*((E99)*2))), (E103+((E102-E103)*((E99-0.5)*2))))</f>
        <v>-196.77419354838707</v>
      </c>
      <c r="F100">
        <f>IF(F99&lt;0.5, (F104+((F103-F104)*((F99)*2))), (F103+((F102-F103)*((F99-0.5)*2))))</f>
        <v>-62.096774193548384</v>
      </c>
      <c r="G100">
        <f>IF(G99&lt;0.5, (G104+((G103-G104)*((G99)*2))), (G103+((G102-G103)*((G99-0.5)*2))))</f>
        <v>-196.875</v>
      </c>
      <c r="H100">
        <f>IF(H99&lt;0.5, (H104+((H103-H104)*((H99)*2))), (H103+((H102-H103)*((H99-0.5)*2))))</f>
        <v>-58.636363636363654</v>
      </c>
      <c r="I100">
        <f>IF(I99&lt;0.5, (I104+((I103-I104)*((I99)*2))), (I103+((I102-I103)*((I99-0.5)*2))))</f>
        <v>-195.76923076923077</v>
      </c>
      <c r="J100">
        <f>IF(J99&lt;0.5, (J104+((J103-J104)*((J99)*2))), (J103+((J102-J103)*((J99-0.5)*2))))</f>
        <v>0</v>
      </c>
      <c r="L100" t="s">
        <v>30</v>
      </c>
    </row>
    <row r="101" spans="2:12" hidden="1" x14ac:dyDescent="0.25"/>
    <row r="102" spans="2:12" hidden="1" x14ac:dyDescent="0.25">
      <c r="C102">
        <v>115</v>
      </c>
      <c r="D102">
        <v>140</v>
      </c>
      <c r="E102">
        <v>115</v>
      </c>
      <c r="F102">
        <v>115</v>
      </c>
      <c r="G102">
        <v>115</v>
      </c>
      <c r="H102">
        <v>115</v>
      </c>
      <c r="I102">
        <v>140</v>
      </c>
      <c r="J102">
        <v>130</v>
      </c>
    </row>
    <row r="103" spans="2:12" hidden="1" x14ac:dyDescent="0.25">
      <c r="C103">
        <v>100</v>
      </c>
      <c r="D103">
        <v>100</v>
      </c>
      <c r="E103">
        <v>100</v>
      </c>
      <c r="F103">
        <v>100</v>
      </c>
      <c r="G103">
        <v>100</v>
      </c>
      <c r="H103">
        <v>100</v>
      </c>
      <c r="I103">
        <v>100</v>
      </c>
      <c r="J103">
        <v>100</v>
      </c>
    </row>
    <row r="104" spans="2:12" hidden="1" x14ac:dyDescent="0.25">
      <c r="C104">
        <v>75</v>
      </c>
      <c r="D104">
        <v>70</v>
      </c>
      <c r="E104">
        <v>75</v>
      </c>
      <c r="F104">
        <v>85</v>
      </c>
      <c r="G104">
        <v>75</v>
      </c>
      <c r="H104">
        <v>85</v>
      </c>
      <c r="I104">
        <v>65</v>
      </c>
      <c r="J104">
        <v>70</v>
      </c>
    </row>
    <row r="107" spans="2:12" x14ac:dyDescent="0.25">
      <c r="B107" s="15"/>
      <c r="C107" s="15"/>
    </row>
    <row r="108" spans="2:12" x14ac:dyDescent="0.25">
      <c r="B108" s="15"/>
      <c r="C108" s="15"/>
    </row>
    <row r="109" spans="2:12" x14ac:dyDescent="0.25">
      <c r="B109" s="15"/>
      <c r="C109" s="15"/>
    </row>
    <row r="110" spans="2:12" x14ac:dyDescent="0.25">
      <c r="B110" s="15"/>
      <c r="C110" s="15"/>
    </row>
    <row r="111" spans="2:12" x14ac:dyDescent="0.25">
      <c r="B111" s="15"/>
      <c r="C111" s="15"/>
    </row>
    <row r="112" spans="2:12" x14ac:dyDescent="0.25">
      <c r="B112" s="15"/>
      <c r="C112" s="15"/>
    </row>
    <row r="113" spans="2:3" x14ac:dyDescent="0.25">
      <c r="B113" s="15"/>
      <c r="C113" s="15"/>
    </row>
  </sheetData>
  <mergeCells count="61">
    <mergeCell ref="C8:J8"/>
    <mergeCell ref="C16:J16"/>
    <mergeCell ref="D2:J2"/>
    <mergeCell ref="D3:J3"/>
    <mergeCell ref="D4:J4"/>
    <mergeCell ref="D5:J5"/>
    <mergeCell ref="D6:J6"/>
    <mergeCell ref="T37:U37"/>
    <mergeCell ref="B19:J19"/>
    <mergeCell ref="B31:C31"/>
    <mergeCell ref="T31:U31"/>
    <mergeCell ref="B32:C32"/>
    <mergeCell ref="T32:U32"/>
    <mergeCell ref="B33:C33"/>
    <mergeCell ref="B34:C34"/>
    <mergeCell ref="B35:C35"/>
    <mergeCell ref="B36:C36"/>
    <mergeCell ref="B37:C37"/>
    <mergeCell ref="B46:C46"/>
    <mergeCell ref="B38:C38"/>
    <mergeCell ref="T38:U38"/>
    <mergeCell ref="B39:C39"/>
    <mergeCell ref="B40:C40"/>
    <mergeCell ref="B41:C41"/>
    <mergeCell ref="B42:C42"/>
    <mergeCell ref="B43:C43"/>
    <mergeCell ref="T43:U43"/>
    <mergeCell ref="B44:C44"/>
    <mergeCell ref="T44:U44"/>
    <mergeCell ref="B45:C45"/>
    <mergeCell ref="B54:C54"/>
    <mergeCell ref="B47:C47"/>
    <mergeCell ref="T47:U47"/>
    <mergeCell ref="B48:C48"/>
    <mergeCell ref="T48:U48"/>
    <mergeCell ref="B49:C49"/>
    <mergeCell ref="B50:C50"/>
    <mergeCell ref="B51:C51"/>
    <mergeCell ref="T51:U51"/>
    <mergeCell ref="B52:C52"/>
    <mergeCell ref="T52:U52"/>
    <mergeCell ref="B53:C53"/>
    <mergeCell ref="B62:C62"/>
    <mergeCell ref="B55:C55"/>
    <mergeCell ref="T55:U55"/>
    <mergeCell ref="B56:C56"/>
    <mergeCell ref="T56:U56"/>
    <mergeCell ref="B57:C57"/>
    <mergeCell ref="B58:C58"/>
    <mergeCell ref="B59:C59"/>
    <mergeCell ref="T59:U59"/>
    <mergeCell ref="B60:C60"/>
    <mergeCell ref="T60:U60"/>
    <mergeCell ref="B61:C61"/>
    <mergeCell ref="B67:C67"/>
    <mergeCell ref="B63:C63"/>
    <mergeCell ref="T63:U63"/>
    <mergeCell ref="B64:C64"/>
    <mergeCell ref="T64:U64"/>
    <mergeCell ref="B65:C65"/>
    <mergeCell ref="B66:C66"/>
  </mergeCells>
  <conditionalFormatting sqref="C17:I17">
    <cfRule type="containsText" dxfId="82" priority="36" operator="containsText" text="F">
      <formula>NOT(ISERROR(SEARCH("F",C17)))</formula>
    </cfRule>
    <cfRule type="containsText" dxfId="81" priority="37" operator="containsText" text="E">
      <formula>NOT(ISERROR(SEARCH("E",C17)))</formula>
    </cfRule>
    <cfRule type="containsText" dxfId="80" priority="38" operator="containsText" text="D">
      <formula>NOT(ISERROR(SEARCH("D",C17)))</formula>
    </cfRule>
    <cfRule type="containsText" dxfId="79" priority="39" operator="containsText" text="C">
      <formula>NOT(ISERROR(SEARCH("C",C17)))</formula>
    </cfRule>
    <cfRule type="containsText" dxfId="78" priority="40" operator="containsText" text="B">
      <formula>NOT(ISERROR(SEARCH("B",C17)))</formula>
    </cfRule>
    <cfRule type="containsText" dxfId="77" priority="41" operator="containsText" text="A">
      <formula>NOT(ISERROR(SEARCH("A",C17)))</formula>
    </cfRule>
    <cfRule type="containsText" dxfId="76" priority="42" operator="containsText" text="S">
      <formula>NOT(ISERROR(SEARCH("S",C17)))</formula>
    </cfRule>
  </conditionalFormatting>
  <conditionalFormatting sqref="I10:I15">
    <cfRule type="expression" dxfId="75" priority="34">
      <formula>$I$10&lt;339</formula>
    </cfRule>
    <cfRule type="expression" dxfId="74" priority="35">
      <formula>$I$10&gt;430</formula>
    </cfRule>
  </conditionalFormatting>
  <conditionalFormatting sqref="H10:H15">
    <cfRule type="expression" dxfId="73" priority="32">
      <formula>$H$10&lt;158</formula>
    </cfRule>
    <cfRule type="expression" dxfId="72" priority="33">
      <formula>$H$10&gt;191</formula>
    </cfRule>
  </conditionalFormatting>
  <conditionalFormatting sqref="G10:G15">
    <cfRule type="expression" dxfId="71" priority="30">
      <formula>$G$10&lt;348</formula>
    </cfRule>
    <cfRule type="expression" dxfId="70" priority="31">
      <formula>$G$10&gt;412</formula>
    </cfRule>
  </conditionalFormatting>
  <conditionalFormatting sqref="F10:F15">
    <cfRule type="expression" dxfId="69" priority="28">
      <formula>$F$10&lt;152</formula>
    </cfRule>
    <cfRule type="expression" dxfId="68" priority="29">
      <formula>$F$10&gt;183</formula>
    </cfRule>
  </conditionalFormatting>
  <conditionalFormatting sqref="E10:E15">
    <cfRule type="expression" dxfId="67" priority="26">
      <formula>$E$10&lt;337</formula>
    </cfRule>
    <cfRule type="expression" dxfId="66" priority="27">
      <formula>$E$10&gt;399</formula>
    </cfRule>
  </conditionalFormatting>
  <conditionalFormatting sqref="D10:D15">
    <cfRule type="expression" dxfId="65" priority="24">
      <formula>$D$10&lt;230</formula>
    </cfRule>
    <cfRule type="expression" dxfId="64" priority="25">
      <formula>$D$10&gt;295</formula>
    </cfRule>
  </conditionalFormatting>
  <conditionalFormatting sqref="C10:C15">
    <cfRule type="expression" dxfId="63" priority="22">
      <formula>$C$10&lt;702</formula>
    </cfRule>
    <cfRule type="expression" dxfId="62" priority="23">
      <formula>$C$10&gt;846</formula>
    </cfRule>
  </conditionalFormatting>
  <conditionalFormatting sqref="D3:J3">
    <cfRule type="containsText" dxfId="61" priority="18" stopIfTrue="1" operator="containsText" text="Mercury">
      <formula>NOT(ISERROR(SEARCH("Mercury",D3)))</formula>
    </cfRule>
    <cfRule type="containsText" dxfId="60" priority="19" stopIfTrue="1" operator="containsText" text="Jupiter">
      <formula>NOT(ISERROR(SEARCH("Jupiter",D3)))</formula>
    </cfRule>
    <cfRule type="containsText" dxfId="59" priority="20" stopIfTrue="1" operator="containsText" text="Mars">
      <formula>NOT(ISERROR(SEARCH("Mars",D3)))</formula>
    </cfRule>
    <cfRule type="containsText" dxfId="58" priority="21" stopIfTrue="1" operator="containsText" text="Venus">
      <formula>NOT(ISERROR(SEARCH("Venus",D3)))</formula>
    </cfRule>
  </conditionalFormatting>
  <conditionalFormatting sqref="L99">
    <cfRule type="cellIs" dxfId="57" priority="15" operator="between">
      <formula>0.47</formula>
      <formula>0.53</formula>
    </cfRule>
    <cfRule type="cellIs" dxfId="56" priority="16" operator="lessThan">
      <formula>0.47</formula>
    </cfRule>
    <cfRule type="cellIs" dxfId="55" priority="17" operator="greaterThan">
      <formula>0.53</formula>
    </cfRule>
  </conditionalFormatting>
  <conditionalFormatting sqref="J17">
    <cfRule type="containsText" dxfId="54" priority="8" operator="containsText" text="F">
      <formula>NOT(ISERROR(SEARCH("F",J17)))</formula>
    </cfRule>
    <cfRule type="containsText" dxfId="53" priority="9" operator="containsText" text="E">
      <formula>NOT(ISERROR(SEARCH("E",J17)))</formula>
    </cfRule>
    <cfRule type="containsText" dxfId="52" priority="10" operator="containsText" text="D">
      <formula>NOT(ISERROR(SEARCH("D",J17)))</formula>
    </cfRule>
    <cfRule type="containsText" dxfId="51" priority="11" operator="containsText" text="C">
      <formula>NOT(ISERROR(SEARCH("C",J17)))</formula>
    </cfRule>
    <cfRule type="containsText" dxfId="50" priority="12" operator="containsText" text="B">
      <formula>NOT(ISERROR(SEARCH("B",J17)))</formula>
    </cfRule>
    <cfRule type="containsText" dxfId="49" priority="13" operator="containsText" text="A">
      <formula>NOT(ISERROR(SEARCH("A",J17)))</formula>
    </cfRule>
    <cfRule type="containsText" dxfId="48" priority="14" operator="containsText" text="S">
      <formula>NOT(ISERROR(SEARCH("S",J17)))</formula>
    </cfRule>
  </conditionalFormatting>
  <conditionalFormatting sqref="J10:J15">
    <cfRule type="cellIs" dxfId="47" priority="6" operator="lessThan">
      <formula>2</formula>
    </cfRule>
    <cfRule type="cellIs" dxfId="46" priority="7" operator="greaterThan">
      <formula>5</formula>
    </cfRule>
  </conditionalFormatting>
  <conditionalFormatting sqref="L17">
    <cfRule type="containsText" dxfId="11" priority="1" operator="containsText" text="HI">
      <formula>NOT(ISERROR(SEARCH("HI",L17)))</formula>
    </cfRule>
    <cfRule type="containsText" dxfId="10" priority="2" operator="containsText" text="OK">
      <formula>NOT(ISERROR(SEARCH("OK",L17)))</formula>
    </cfRule>
    <cfRule type="containsText" dxfId="9" priority="3" operator="containsText" text="LW">
      <formula>NOT(ISERROR(SEARCH("LW",L17)))</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
  <sheetViews>
    <sheetView zoomScaleNormal="100" workbookViewId="0"/>
  </sheetViews>
  <sheetFormatPr defaultRowHeight="15" x14ac:dyDescent="0.25"/>
  <cols>
    <col min="1" max="1" width="12" customWidth="1"/>
  </cols>
  <sheetData>
    <row r="1" spans="1:3" x14ac:dyDescent="0.25">
      <c r="A1" s="3" t="s">
        <v>83</v>
      </c>
      <c r="C1" t="s">
        <v>84</v>
      </c>
    </row>
    <row r="3" spans="1:3" x14ac:dyDescent="0.25">
      <c r="A3" s="3" t="s">
        <v>128</v>
      </c>
      <c r="B3" t="s">
        <v>129</v>
      </c>
    </row>
    <row r="4" spans="1:3" x14ac:dyDescent="0.25">
      <c r="A4" s="3" t="s">
        <v>86</v>
      </c>
      <c r="B4" t="s">
        <v>130</v>
      </c>
    </row>
    <row r="5" spans="1:3" x14ac:dyDescent="0.25">
      <c r="A5" s="3" t="s">
        <v>85</v>
      </c>
      <c r="B5" t="s">
        <v>131</v>
      </c>
    </row>
    <row r="7" spans="1:3" x14ac:dyDescent="0.25">
      <c r="A7" s="17" t="s">
        <v>87</v>
      </c>
      <c r="B7" t="s">
        <v>92</v>
      </c>
    </row>
    <row r="8" spans="1:3" x14ac:dyDescent="0.25">
      <c r="A8" s="17" t="s">
        <v>88</v>
      </c>
      <c r="B8" t="s">
        <v>93</v>
      </c>
    </row>
    <row r="9" spans="1:3" x14ac:dyDescent="0.25">
      <c r="A9" s="17" t="s">
        <v>89</v>
      </c>
      <c r="B9" t="s">
        <v>94</v>
      </c>
    </row>
    <row r="10" spans="1:3" x14ac:dyDescent="0.25">
      <c r="A10" s="17" t="s">
        <v>90</v>
      </c>
      <c r="B10" t="s">
        <v>133</v>
      </c>
    </row>
    <row r="11" spans="1:3" x14ac:dyDescent="0.25">
      <c r="A11" s="18" t="s">
        <v>91</v>
      </c>
      <c r="B11" t="s">
        <v>104</v>
      </c>
    </row>
    <row r="12" spans="1:3" x14ac:dyDescent="0.25">
      <c r="A12" s="18" t="s">
        <v>98</v>
      </c>
      <c r="B12" t="s">
        <v>103</v>
      </c>
    </row>
    <row r="13" spans="1:3" x14ac:dyDescent="0.25">
      <c r="A13" s="18" t="s">
        <v>99</v>
      </c>
      <c r="B13" t="s">
        <v>101</v>
      </c>
    </row>
    <row r="14" spans="1:3" x14ac:dyDescent="0.25">
      <c r="A14" s="18" t="s">
        <v>100</v>
      </c>
      <c r="B14" t="s">
        <v>102</v>
      </c>
    </row>
    <row r="15" spans="1:3" x14ac:dyDescent="0.25">
      <c r="A15" s="19" t="s">
        <v>107</v>
      </c>
      <c r="B15" t="s">
        <v>108</v>
      </c>
    </row>
    <row r="16" spans="1:3" x14ac:dyDescent="0.25">
      <c r="A16" s="19" t="s">
        <v>97</v>
      </c>
      <c r="B16" t="s">
        <v>111</v>
      </c>
    </row>
    <row r="17" spans="1:3" x14ac:dyDescent="0.25">
      <c r="A17" s="19" t="s">
        <v>96</v>
      </c>
      <c r="B17" t="s">
        <v>106</v>
      </c>
    </row>
    <row r="18" spans="1:3" x14ac:dyDescent="0.25">
      <c r="A18" s="19" t="s">
        <v>95</v>
      </c>
      <c r="B18" t="s">
        <v>105</v>
      </c>
    </row>
    <row r="23" spans="1:3" x14ac:dyDescent="0.25">
      <c r="A23" s="3" t="s">
        <v>110</v>
      </c>
      <c r="C23" t="s">
        <v>112</v>
      </c>
    </row>
    <row r="24" spans="1:3" x14ac:dyDescent="0.25">
      <c r="A24" s="3"/>
    </row>
    <row r="25" spans="1:3" x14ac:dyDescent="0.25">
      <c r="A25" s="3" t="s">
        <v>1</v>
      </c>
      <c r="B25" t="s">
        <v>113</v>
      </c>
    </row>
    <row r="26" spans="1:3" x14ac:dyDescent="0.25">
      <c r="A26" s="3"/>
      <c r="B26" t="s">
        <v>114</v>
      </c>
    </row>
    <row r="27" spans="1:3" x14ac:dyDescent="0.25">
      <c r="A27" s="3"/>
    </row>
    <row r="28" spans="1:3" x14ac:dyDescent="0.25">
      <c r="A28" s="3" t="s">
        <v>4</v>
      </c>
      <c r="B28" t="s">
        <v>115</v>
      </c>
    </row>
    <row r="29" spans="1:3" x14ac:dyDescent="0.25">
      <c r="A29" s="3"/>
      <c r="B29" t="s">
        <v>116</v>
      </c>
    </row>
    <row r="30" spans="1:3" x14ac:dyDescent="0.25">
      <c r="A30" s="3"/>
    </row>
    <row r="31" spans="1:3" x14ac:dyDescent="0.25">
      <c r="A31" s="3" t="s">
        <v>2</v>
      </c>
      <c r="B31" t="s">
        <v>117</v>
      </c>
    </row>
    <row r="32" spans="1:3" x14ac:dyDescent="0.25">
      <c r="A32" s="3"/>
      <c r="B32" t="s">
        <v>118</v>
      </c>
    </row>
    <row r="33" spans="1:3" x14ac:dyDescent="0.25">
      <c r="A33" s="3"/>
    </row>
    <row r="34" spans="1:3" x14ac:dyDescent="0.25">
      <c r="A34" s="3" t="s">
        <v>3</v>
      </c>
      <c r="B34" t="s">
        <v>119</v>
      </c>
    </row>
    <row r="35" spans="1:3" x14ac:dyDescent="0.25">
      <c r="A35" s="3"/>
      <c r="B35" t="s">
        <v>120</v>
      </c>
    </row>
    <row r="38" spans="1:3" x14ac:dyDescent="0.25">
      <c r="A38" s="3" t="s">
        <v>121</v>
      </c>
      <c r="C38" t="s">
        <v>122</v>
      </c>
    </row>
    <row r="39" spans="1:3" x14ac:dyDescent="0.25">
      <c r="C39" t="s">
        <v>132</v>
      </c>
    </row>
    <row r="41" spans="1:3" x14ac:dyDescent="0.25">
      <c r="A41" s="3" t="s">
        <v>5</v>
      </c>
      <c r="C41" t="s">
        <v>123</v>
      </c>
    </row>
    <row r="42" spans="1:3" x14ac:dyDescent="0.25">
      <c r="C42" t="s">
        <v>124</v>
      </c>
    </row>
    <row r="43" spans="1:3" x14ac:dyDescent="0.25">
      <c r="C43" t="s">
        <v>125</v>
      </c>
    </row>
    <row r="44" spans="1:3" x14ac:dyDescent="0.25">
      <c r="C44" t="s">
        <v>126</v>
      </c>
    </row>
    <row r="48" spans="1:3" x14ac:dyDescent="0.25">
      <c r="A48" t="s">
        <v>8</v>
      </c>
      <c r="C48" t="s">
        <v>139</v>
      </c>
    </row>
    <row r="49" spans="3:6" x14ac:dyDescent="0.25">
      <c r="C49" t="s">
        <v>140</v>
      </c>
      <c r="F49" s="62" t="s">
        <v>141</v>
      </c>
    </row>
  </sheetData>
  <hyperlinks>
    <hyperlink ref="F49" r:id="rId1"/>
  </hyperlinks>
  <pageMargins left="0.7" right="0.7" top="0.75" bottom="0.75" header="0.3" footer="0.3"/>
  <pageSetup orientation="portrait" horizontalDpi="4294967293" verticalDpi="0"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X112"/>
  <sheetViews>
    <sheetView showGridLines="0" workbookViewId="0">
      <selection activeCell="D2" sqref="D2:J2"/>
    </sheetView>
  </sheetViews>
  <sheetFormatPr defaultColWidth="5.7109375" defaultRowHeight="15" customHeight="1" x14ac:dyDescent="0.25"/>
  <cols>
    <col min="2" max="2" width="10.5703125" bestFit="1" customWidth="1"/>
    <col min="3" max="9" width="5.7109375" customWidth="1"/>
  </cols>
  <sheetData>
    <row r="2" spans="2:12" ht="15" customHeight="1" x14ac:dyDescent="0.25">
      <c r="B2" s="1" t="s">
        <v>6</v>
      </c>
      <c r="D2" s="54" t="s">
        <v>72</v>
      </c>
      <c r="E2" s="54"/>
      <c r="F2" s="54"/>
      <c r="G2" s="54"/>
      <c r="H2" s="54"/>
      <c r="I2" s="54"/>
      <c r="J2" s="54"/>
    </row>
    <row r="3" spans="2:12" ht="15" customHeight="1" x14ac:dyDescent="0.25">
      <c r="B3" s="1" t="s">
        <v>7</v>
      </c>
      <c r="D3" s="54" t="s">
        <v>71</v>
      </c>
      <c r="E3" s="54"/>
      <c r="F3" s="54"/>
      <c r="G3" s="54"/>
      <c r="H3" s="54"/>
      <c r="I3" s="54"/>
      <c r="J3" s="54"/>
    </row>
    <row r="4" spans="2:12" ht="15" customHeight="1" x14ac:dyDescent="0.25">
      <c r="B4" s="1" t="s">
        <v>8</v>
      </c>
      <c r="D4" s="54" t="s">
        <v>73</v>
      </c>
      <c r="E4" s="54"/>
      <c r="F4" s="54"/>
      <c r="G4" s="54"/>
      <c r="H4" s="54"/>
      <c r="I4" s="54"/>
      <c r="J4" s="54"/>
    </row>
    <row r="5" spans="2:12" ht="15" customHeight="1" x14ac:dyDescent="0.25">
      <c r="B5" s="1" t="s">
        <v>9</v>
      </c>
      <c r="D5" s="54" t="s">
        <v>109</v>
      </c>
      <c r="E5" s="54"/>
      <c r="F5" s="54"/>
      <c r="G5" s="54"/>
      <c r="H5" s="54"/>
      <c r="I5" s="54"/>
      <c r="J5" s="54"/>
    </row>
    <row r="6" spans="2:12" ht="15" customHeight="1" x14ac:dyDescent="0.25">
      <c r="B6" s="1" t="s">
        <v>10</v>
      </c>
      <c r="D6" s="54" t="s">
        <v>74</v>
      </c>
      <c r="E6" s="54"/>
      <c r="F6" s="54"/>
      <c r="G6" s="54"/>
      <c r="H6" s="54"/>
      <c r="I6" s="54"/>
      <c r="J6" s="54"/>
    </row>
    <row r="8" spans="2:12" ht="15" customHeight="1" thickBot="1" x14ac:dyDescent="0.3">
      <c r="B8" s="1"/>
      <c r="C8" s="53" t="s">
        <v>134</v>
      </c>
      <c r="D8" s="53"/>
      <c r="E8" s="53"/>
      <c r="F8" s="53"/>
      <c r="G8" s="53"/>
      <c r="H8" s="53"/>
      <c r="I8" s="53"/>
      <c r="J8" s="53"/>
    </row>
    <row r="9" spans="2:12" ht="15" customHeight="1" thickBot="1" x14ac:dyDescent="0.3">
      <c r="C9" s="36" t="s">
        <v>15</v>
      </c>
      <c r="D9" s="36" t="s">
        <v>16</v>
      </c>
      <c r="E9" s="36" t="s">
        <v>17</v>
      </c>
      <c r="F9" s="36" t="s">
        <v>18</v>
      </c>
      <c r="G9" s="36" t="s">
        <v>19</v>
      </c>
      <c r="H9" s="36" t="s">
        <v>20</v>
      </c>
      <c r="I9" s="36" t="s">
        <v>21</v>
      </c>
      <c r="J9" s="36" t="s">
        <v>22</v>
      </c>
      <c r="L9" s="2" t="s">
        <v>80</v>
      </c>
    </row>
    <row r="10" spans="2:12" ht="15" customHeight="1" thickBot="1" x14ac:dyDescent="0.3">
      <c r="B10" s="37" t="s">
        <v>23</v>
      </c>
      <c r="C10" s="38">
        <v>750</v>
      </c>
      <c r="D10" s="39">
        <v>273</v>
      </c>
      <c r="E10" s="39">
        <v>344</v>
      </c>
      <c r="F10" s="39">
        <v>160</v>
      </c>
      <c r="G10" s="39">
        <v>412</v>
      </c>
      <c r="H10" s="39">
        <v>177</v>
      </c>
      <c r="I10" s="39">
        <v>405</v>
      </c>
      <c r="J10" s="40">
        <v>3</v>
      </c>
      <c r="L10" s="8">
        <v>1</v>
      </c>
    </row>
    <row r="11" spans="2:12" ht="15" customHeight="1" thickBot="1" x14ac:dyDescent="0.3">
      <c r="B11" s="44" t="s">
        <v>24</v>
      </c>
      <c r="C11" s="45">
        <f>ROUND(C10*0.807354,0)</f>
        <v>606</v>
      </c>
      <c r="D11" s="46">
        <f>ROUND(D10*0.839789,0)</f>
        <v>229</v>
      </c>
      <c r="E11" s="46">
        <f>ROUND(E10*0.805966,0)</f>
        <v>277</v>
      </c>
      <c r="F11" s="46">
        <f>ROUND(F10*0.803431,0)</f>
        <v>129</v>
      </c>
      <c r="G11" s="46">
        <f>ROUND(G10*0.805966,0)</f>
        <v>332</v>
      </c>
      <c r="H11" s="46">
        <f>ROUND(H10*0.803431,0)</f>
        <v>142</v>
      </c>
      <c r="I11" s="46">
        <f>ROUND(I10*0.8041,0)</f>
        <v>326</v>
      </c>
      <c r="J11" s="47">
        <f>J10</f>
        <v>3</v>
      </c>
    </row>
    <row r="12" spans="2:12" ht="15" customHeight="1" thickBot="1" x14ac:dyDescent="0.3">
      <c r="B12" s="37" t="s">
        <v>25</v>
      </c>
      <c r="C12" s="41">
        <f>ROUND(C10*0.615028,0)</f>
        <v>461</v>
      </c>
      <c r="D12" s="42">
        <f>ROUND(D10*0.679546,0)</f>
        <v>186</v>
      </c>
      <c r="E12" s="42">
        <f>ROUND(E10*0.611985,0)</f>
        <v>211</v>
      </c>
      <c r="F12" s="42">
        <f>ROUND(F10*0.613709,0)</f>
        <v>98</v>
      </c>
      <c r="G12" s="42">
        <f>ROUND(G10*0.611985,0)</f>
        <v>252</v>
      </c>
      <c r="H12" s="42">
        <f>ROUND(H10*0.613709,0)</f>
        <v>109</v>
      </c>
      <c r="I12" s="42">
        <f>ROUND(I10*0.607841,0)</f>
        <v>246</v>
      </c>
      <c r="J12" s="43">
        <f>J10</f>
        <v>3</v>
      </c>
    </row>
    <row r="13" spans="2:12" ht="15" customHeight="1" thickBot="1" x14ac:dyDescent="0.3">
      <c r="B13" s="44" t="s">
        <v>26</v>
      </c>
      <c r="C13" s="45">
        <f>ROUND(C10*0.422703,0)</f>
        <v>317</v>
      </c>
      <c r="D13" s="46">
        <f>ROUND(D10*0.520726,0)</f>
        <v>142</v>
      </c>
      <c r="E13" s="46">
        <f>ROUND(E10*0.418289,0)</f>
        <v>144</v>
      </c>
      <c r="F13" s="46">
        <f>ROUND(F10*0.417165,0)</f>
        <v>67</v>
      </c>
      <c r="G13" s="46">
        <f>ROUND(G10*0.418289,0)</f>
        <v>172</v>
      </c>
      <c r="H13" s="46">
        <f>ROUND(H10*0.417165,0)</f>
        <v>74</v>
      </c>
      <c r="I13" s="46">
        <f>ROUND(I10*0.412618,0)</f>
        <v>167</v>
      </c>
      <c r="J13" s="47">
        <f>J10</f>
        <v>3</v>
      </c>
    </row>
    <row r="14" spans="2:12" ht="15" customHeight="1" thickBot="1" x14ac:dyDescent="0.3">
      <c r="B14" s="37" t="s">
        <v>27</v>
      </c>
      <c r="C14" s="41">
        <f>ROUND(C10*0.230372,0)</f>
        <v>173</v>
      </c>
      <c r="D14" s="42">
        <f>ROUND(D10*0.31995,0)</f>
        <v>87</v>
      </c>
      <c r="E14" s="42">
        <f>ROUND(E10*0.221531,0)</f>
        <v>76</v>
      </c>
      <c r="F14" s="42">
        <f>ROUND(F10*0.226631,0)</f>
        <v>36</v>
      </c>
      <c r="G14" s="42">
        <f>ROUND(G10*0.221531,0)</f>
        <v>91</v>
      </c>
      <c r="H14" s="42">
        <f>ROUND(H10*0.226631,0)</f>
        <v>40</v>
      </c>
      <c r="I14" s="42">
        <f>ROUND(I10*0.217065,0)</f>
        <v>88</v>
      </c>
      <c r="J14" s="43">
        <f>J10</f>
        <v>3</v>
      </c>
    </row>
    <row r="15" spans="2:12" ht="15" customHeight="1" thickBot="1" x14ac:dyDescent="0.3">
      <c r="B15" s="44" t="s">
        <v>28</v>
      </c>
      <c r="C15" s="48">
        <f>ROUND(C10*0.038519,0)</f>
        <v>29</v>
      </c>
      <c r="D15" s="49">
        <f>ROUND(D10*0.079918,0)</f>
        <v>22</v>
      </c>
      <c r="E15" s="49">
        <f>ROUND(E10*0.028041,0)</f>
        <v>10</v>
      </c>
      <c r="F15" s="49">
        <f>ROUND(F10*0.033619,0)</f>
        <v>5</v>
      </c>
      <c r="G15" s="49">
        <f>ROUND(G10*0.028041,0)</f>
        <v>12</v>
      </c>
      <c r="H15" s="49">
        <f>ROUND(H10*0.033619,0)</f>
        <v>6</v>
      </c>
      <c r="I15" s="49">
        <f>ROUND(I10*0.020329,0)</f>
        <v>8</v>
      </c>
      <c r="J15" s="50">
        <f>J10</f>
        <v>3</v>
      </c>
    </row>
    <row r="16" spans="2:12" ht="15" customHeight="1" x14ac:dyDescent="0.25">
      <c r="C16" s="56" t="s">
        <v>136</v>
      </c>
      <c r="D16" s="56"/>
      <c r="E16" s="56"/>
      <c r="F16" s="56"/>
      <c r="G16" s="56"/>
      <c r="H16" s="56"/>
      <c r="I16" s="56"/>
      <c r="J16" s="56"/>
    </row>
    <row r="17" spans="2:22" ht="15" customHeight="1" x14ac:dyDescent="0.25">
      <c r="B17" s="2" t="s">
        <v>29</v>
      </c>
      <c r="C17" s="4" t="str">
        <f>IF(C99&gt;(6/7),"S",IF(C99&gt;(5/7),"A",IF(C99&gt;(4/7),"B",IF(C99&gt;(3/7),"C",IF(C99&gt;(2/7),"D",IF(C99&gt;(1/7),"E","F"))))))</f>
        <v>D</v>
      </c>
      <c r="D17" s="4" t="str">
        <f>IF(D99&gt;(6/7),"S",IF(D99&gt;(5/7),"A",IF(D99&gt;(4/7),"B",IF(D99&gt;(3/7),"C",IF(D99&gt;(2/7),"D",IF(D99&gt;(1/7),"E","F"))))))</f>
        <v>B</v>
      </c>
      <c r="E17" s="4" t="str">
        <f>IF(E99&gt;(6/7),"S",IF(E99&gt;(5/7),"A",IF(E99&gt;(4/7),"B",IF(E99&gt;(3/7),"C",IF(E99&gt;(2/7),"D",IF(E99&gt;(1/7),"E","F"))))))</f>
        <v>F</v>
      </c>
      <c r="F17" s="4" t="str">
        <f>IF(F99&gt;(6/7),"S",IF(F99&gt;(5/7),"A",IF(F99&gt;(4/7),"B",IF(F99&gt;(3/7),"C",IF(F99&gt;(2/7),"D",IF(F99&gt;(1/7),"E","F"))))))</f>
        <v>E</v>
      </c>
      <c r="G17" s="4" t="str">
        <f>IF(G99&gt;(6/7),"S",IF(G99&gt;(5/7),"A",IF(G99&gt;(4/7),"B",IF(G99&gt;(3/7),"C",IF(G99&gt;(2/7),"D",IF(G99&gt;(1/7),"E","F"))))))</f>
        <v>S</v>
      </c>
      <c r="H17" s="4" t="str">
        <f>IF(H99&gt;(6/7),"S",IF(H99&gt;(5/7),"A",IF(H99&gt;(4/7),"B",IF(H99&gt;(3/7),"C",IF(H99&gt;(2/7),"D",IF(H99&gt;(1/7),"E","F"))))))</f>
        <v>B</v>
      </c>
      <c r="I17" s="4" t="str">
        <f>IF(I99&gt;(6/7),"S",IF(I99&gt;(5/7),"A",IF(I99&gt;(4/7),"B",IF(I99&gt;(3/7),"C",IF(I99&gt;(2/7),"D",IF(I99&gt;(1/7),"E","F"))))))</f>
        <v>A</v>
      </c>
      <c r="J17" s="2" t="str">
        <f>IF(L10&gt;120%,"S",IF(L10&gt;110%,"A",IF(L10&gt;100%,"B",IF(L10&gt;90%,"C",IF(L10&gt;80%,"D",IF(L10&gt;70%,"E","F"))))))</f>
        <v>C</v>
      </c>
      <c r="L17" s="5" t="str">
        <f>IF(L99&lt;0.47,"LW",IF(L99&gt;0.53,"HI","OK"))</f>
        <v>OK</v>
      </c>
    </row>
    <row r="19" spans="2:22" ht="15" customHeight="1" thickBot="1" x14ac:dyDescent="0.3">
      <c r="B19" s="55" t="s">
        <v>32</v>
      </c>
      <c r="C19" s="55"/>
      <c r="D19" s="55"/>
      <c r="E19" s="55"/>
      <c r="F19" s="55"/>
      <c r="G19" s="55"/>
      <c r="H19" s="55"/>
      <c r="I19" s="55"/>
      <c r="J19" s="55"/>
    </row>
    <row r="20" spans="2:22" ht="15" customHeight="1" thickBot="1" x14ac:dyDescent="0.3">
      <c r="B20" s="22"/>
      <c r="C20" s="36" t="s">
        <v>15</v>
      </c>
      <c r="D20" s="36" t="s">
        <v>16</v>
      </c>
      <c r="E20" s="36" t="s">
        <v>17</v>
      </c>
      <c r="F20" s="36" t="s">
        <v>18</v>
      </c>
      <c r="G20" s="36" t="s">
        <v>19</v>
      </c>
      <c r="H20" s="36" t="s">
        <v>20</v>
      </c>
      <c r="I20" s="36" t="s">
        <v>21</v>
      </c>
      <c r="J20" s="36" t="s">
        <v>22</v>
      </c>
    </row>
    <row r="21" spans="2:22" ht="15" customHeight="1" thickBot="1" x14ac:dyDescent="0.3">
      <c r="B21" s="23" t="s">
        <v>76</v>
      </c>
      <c r="C21" s="26">
        <f>MROUND(C100,5)/100</f>
        <v>0.9</v>
      </c>
      <c r="D21" s="27">
        <f>MROUND(D100,5)/100</f>
        <v>1.1499999999999999</v>
      </c>
      <c r="E21" s="27">
        <f>MROUND(E100,5)/100</f>
        <v>0.8</v>
      </c>
      <c r="F21" s="27">
        <f>MROUND(F100,5)/100</f>
        <v>0.95</v>
      </c>
      <c r="G21" s="27">
        <f>MROUND(G100,5)/100</f>
        <v>1.1499999999999999</v>
      </c>
      <c r="H21" s="27">
        <f>MROUND(H100,5)/100</f>
        <v>1</v>
      </c>
      <c r="I21" s="27">
        <f>MROUND(I100,5)/100</f>
        <v>1.2</v>
      </c>
      <c r="J21" s="28">
        <f>L10</f>
        <v>1</v>
      </c>
    </row>
    <row r="22" spans="2:22" ht="15" customHeight="1" thickBot="1" x14ac:dyDescent="0.3">
      <c r="B22" s="24" t="s">
        <v>0</v>
      </c>
      <c r="C22" s="29">
        <f>C21+15%</f>
        <v>1.05</v>
      </c>
      <c r="D22" s="21">
        <f>D21+15%</f>
        <v>1.2999999999999998</v>
      </c>
      <c r="E22" s="21">
        <f>E21+10%</f>
        <v>0.9</v>
      </c>
      <c r="F22" s="21">
        <f t="shared" ref="F22:I25" si="0">F21+10%</f>
        <v>1.05</v>
      </c>
      <c r="G22" s="21">
        <f t="shared" si="0"/>
        <v>1.25</v>
      </c>
      <c r="H22" s="21">
        <f t="shared" si="0"/>
        <v>1.1000000000000001</v>
      </c>
      <c r="I22" s="21">
        <f t="shared" si="0"/>
        <v>1.3</v>
      </c>
      <c r="J22" s="30">
        <f>J21</f>
        <v>1</v>
      </c>
    </row>
    <row r="23" spans="2:22" ht="15" customHeight="1" thickBot="1" x14ac:dyDescent="0.3">
      <c r="B23" s="25" t="s">
        <v>77</v>
      </c>
      <c r="C23" s="31">
        <f>C22+20%</f>
        <v>1.25</v>
      </c>
      <c r="D23" s="20">
        <f t="shared" ref="D23:E25" si="1">D22+10%</f>
        <v>1.4</v>
      </c>
      <c r="E23" s="20">
        <f t="shared" si="1"/>
        <v>1</v>
      </c>
      <c r="F23" s="20">
        <f t="shared" si="0"/>
        <v>1.1500000000000001</v>
      </c>
      <c r="G23" s="20">
        <f t="shared" si="0"/>
        <v>1.35</v>
      </c>
      <c r="H23" s="20">
        <f t="shared" si="0"/>
        <v>1.2000000000000002</v>
      </c>
      <c r="I23" s="20">
        <f t="shared" si="0"/>
        <v>1.4000000000000001</v>
      </c>
      <c r="J23" s="32">
        <f t="shared" ref="J23:J25" si="2">J22</f>
        <v>1</v>
      </c>
    </row>
    <row r="24" spans="2:22" ht="15" customHeight="1" thickBot="1" x14ac:dyDescent="0.3">
      <c r="B24" s="24" t="s">
        <v>78</v>
      </c>
      <c r="C24" s="29">
        <f t="shared" ref="C24:D24" si="3">C23+15%</f>
        <v>1.4</v>
      </c>
      <c r="D24" s="21">
        <f t="shared" si="3"/>
        <v>1.5499999999999998</v>
      </c>
      <c r="E24" s="21">
        <f t="shared" si="1"/>
        <v>1.1000000000000001</v>
      </c>
      <c r="F24" s="21">
        <f t="shared" si="0"/>
        <v>1.2500000000000002</v>
      </c>
      <c r="G24" s="21">
        <f t="shared" si="0"/>
        <v>1.4500000000000002</v>
      </c>
      <c r="H24" s="21">
        <f t="shared" si="0"/>
        <v>1.3000000000000003</v>
      </c>
      <c r="I24" s="21">
        <f t="shared" si="0"/>
        <v>1.5000000000000002</v>
      </c>
      <c r="J24" s="30">
        <f t="shared" si="2"/>
        <v>1</v>
      </c>
      <c r="N24" s="11"/>
    </row>
    <row r="25" spans="2:22" ht="15" customHeight="1" thickBot="1" x14ac:dyDescent="0.3">
      <c r="B25" s="25" t="s">
        <v>79</v>
      </c>
      <c r="C25" s="33">
        <f>C24+20%</f>
        <v>1.5999999999999999</v>
      </c>
      <c r="D25" s="34">
        <f t="shared" ref="D25" si="4">D24+10%</f>
        <v>1.65</v>
      </c>
      <c r="E25" s="34">
        <f t="shared" si="1"/>
        <v>1.2000000000000002</v>
      </c>
      <c r="F25" s="34">
        <f t="shared" si="0"/>
        <v>1.3500000000000003</v>
      </c>
      <c r="G25" s="34">
        <f t="shared" si="0"/>
        <v>1.5500000000000003</v>
      </c>
      <c r="H25" s="34">
        <f t="shared" si="0"/>
        <v>1.4000000000000004</v>
      </c>
      <c r="I25" s="34">
        <f t="shared" si="0"/>
        <v>1.6000000000000003</v>
      </c>
      <c r="J25" s="35">
        <f t="shared" si="2"/>
        <v>1</v>
      </c>
      <c r="N25" s="11"/>
    </row>
    <row r="26" spans="2:22" ht="15" customHeight="1" thickBot="1" x14ac:dyDescent="0.3">
      <c r="B26" s="9"/>
      <c r="C26" s="10"/>
      <c r="D26" s="10"/>
      <c r="E26" s="10"/>
      <c r="F26" s="10"/>
      <c r="G26" s="10"/>
      <c r="H26" s="10"/>
      <c r="I26" s="10"/>
      <c r="J26" s="10"/>
      <c r="N26" s="11"/>
    </row>
    <row r="27" spans="2:22" ht="15" customHeight="1" thickBot="1" x14ac:dyDescent="0.3">
      <c r="B27" s="9"/>
      <c r="C27" s="57" t="s">
        <v>15</v>
      </c>
      <c r="D27" s="57" t="s">
        <v>16</v>
      </c>
      <c r="E27" s="57" t="s">
        <v>17</v>
      </c>
      <c r="F27" s="57" t="s">
        <v>18</v>
      </c>
      <c r="G27" s="57" t="s">
        <v>19</v>
      </c>
      <c r="H27" s="57" t="s">
        <v>20</v>
      </c>
      <c r="I27" s="57" t="s">
        <v>21</v>
      </c>
      <c r="J27" s="57" t="s">
        <v>22</v>
      </c>
      <c r="N27" s="11"/>
    </row>
    <row r="28" spans="2:22" ht="15" customHeight="1" thickBot="1" x14ac:dyDescent="0.3">
      <c r="B28" s="61" t="s">
        <v>75</v>
      </c>
      <c r="C28" s="60">
        <f>C10*C25</f>
        <v>1200</v>
      </c>
      <c r="D28" s="58">
        <f>D10*D25</f>
        <v>450.45</v>
      </c>
      <c r="E28" s="58">
        <f>E10*E25</f>
        <v>412.80000000000007</v>
      </c>
      <c r="F28" s="58">
        <f>F10*F25</f>
        <v>216.00000000000006</v>
      </c>
      <c r="G28" s="58">
        <f>G10*G25</f>
        <v>638.60000000000014</v>
      </c>
      <c r="H28" s="58">
        <f>H10*H25</f>
        <v>247.80000000000007</v>
      </c>
      <c r="I28" s="58">
        <f>I10*I25</f>
        <v>648.00000000000011</v>
      </c>
      <c r="J28" s="59">
        <f>J10*J25</f>
        <v>3</v>
      </c>
      <c r="N28" s="11"/>
    </row>
    <row r="29" spans="2:22" s="14" customFormat="1" ht="15" customHeight="1" x14ac:dyDescent="0.25"/>
    <row r="31" spans="2:22" ht="15" customHeight="1" x14ac:dyDescent="0.25">
      <c r="B31" s="52" t="s">
        <v>33</v>
      </c>
      <c r="C31" s="52"/>
      <c r="D31" t="s">
        <v>34</v>
      </c>
      <c r="T31" s="51" t="s">
        <v>81</v>
      </c>
      <c r="U31" s="51"/>
      <c r="V31">
        <v>846</v>
      </c>
    </row>
    <row r="32" spans="2:22" ht="15" customHeight="1" x14ac:dyDescent="0.25">
      <c r="B32" s="51"/>
      <c r="C32" s="51"/>
      <c r="D32" t="s">
        <v>35</v>
      </c>
      <c r="T32" s="51" t="s">
        <v>82</v>
      </c>
      <c r="U32" s="51"/>
      <c r="V32">
        <v>702</v>
      </c>
    </row>
    <row r="33" spans="2:22" ht="15" customHeight="1" x14ac:dyDescent="0.25">
      <c r="B33" s="51"/>
      <c r="C33" s="51"/>
      <c r="D33" t="s">
        <v>36</v>
      </c>
    </row>
    <row r="34" spans="2:22" ht="15" customHeight="1" x14ac:dyDescent="0.25">
      <c r="B34" s="51"/>
      <c r="C34" s="51"/>
      <c r="D34" t="s">
        <v>37</v>
      </c>
    </row>
    <row r="35" spans="2:22" ht="15" customHeight="1" x14ac:dyDescent="0.25">
      <c r="B35" s="51"/>
      <c r="C35" s="51"/>
      <c r="D35" t="s">
        <v>38</v>
      </c>
    </row>
    <row r="36" spans="2:22" ht="15" customHeight="1" x14ac:dyDescent="0.25">
      <c r="B36" s="51"/>
      <c r="C36" s="51"/>
    </row>
    <row r="37" spans="2:22" ht="15" customHeight="1" x14ac:dyDescent="0.25">
      <c r="B37" s="52" t="s">
        <v>39</v>
      </c>
      <c r="C37" s="52"/>
      <c r="D37" t="s">
        <v>40</v>
      </c>
      <c r="T37" s="51" t="s">
        <v>81</v>
      </c>
      <c r="U37" s="51"/>
      <c r="V37">
        <v>295</v>
      </c>
    </row>
    <row r="38" spans="2:22" ht="15" customHeight="1" x14ac:dyDescent="0.25">
      <c r="B38" s="51"/>
      <c r="C38" s="51"/>
      <c r="D38" t="s">
        <v>41</v>
      </c>
      <c r="T38" s="51" t="s">
        <v>82</v>
      </c>
      <c r="U38" s="51"/>
      <c r="V38">
        <v>230</v>
      </c>
    </row>
    <row r="39" spans="2:22" ht="15" customHeight="1" x14ac:dyDescent="0.25">
      <c r="B39" s="51"/>
      <c r="C39" s="51"/>
      <c r="D39" t="s">
        <v>42</v>
      </c>
    </row>
    <row r="40" spans="2:22" ht="15" customHeight="1" x14ac:dyDescent="0.25">
      <c r="B40" s="51"/>
      <c r="C40" s="51"/>
      <c r="D40" t="s">
        <v>43</v>
      </c>
    </row>
    <row r="41" spans="2:22" ht="15" customHeight="1" x14ac:dyDescent="0.25">
      <c r="B41" s="51"/>
      <c r="C41" s="51"/>
      <c r="D41" t="s">
        <v>44</v>
      </c>
    </row>
    <row r="42" spans="2:22" ht="15" customHeight="1" x14ac:dyDescent="0.25">
      <c r="B42" s="51"/>
      <c r="C42" s="51"/>
    </row>
    <row r="43" spans="2:22" ht="15" customHeight="1" x14ac:dyDescent="0.25">
      <c r="B43" s="52" t="s">
        <v>45</v>
      </c>
      <c r="C43" s="52"/>
      <c r="D43" t="s">
        <v>46</v>
      </c>
      <c r="T43" s="51" t="s">
        <v>81</v>
      </c>
      <c r="U43" s="51"/>
      <c r="V43">
        <v>399</v>
      </c>
    </row>
    <row r="44" spans="2:22" ht="15" customHeight="1" x14ac:dyDescent="0.25">
      <c r="B44" s="51"/>
      <c r="C44" s="51"/>
      <c r="D44" t="s">
        <v>47</v>
      </c>
      <c r="T44" s="51" t="s">
        <v>82</v>
      </c>
      <c r="U44" s="51"/>
      <c r="V44">
        <v>337</v>
      </c>
    </row>
    <row r="45" spans="2:22" ht="15" customHeight="1" x14ac:dyDescent="0.25">
      <c r="B45" s="51"/>
      <c r="C45" s="51"/>
      <c r="D45" t="s">
        <v>48</v>
      </c>
    </row>
    <row r="46" spans="2:22" ht="15" customHeight="1" x14ac:dyDescent="0.25">
      <c r="B46" s="51"/>
      <c r="C46" s="51"/>
    </row>
    <row r="47" spans="2:22" ht="15" customHeight="1" x14ac:dyDescent="0.25">
      <c r="B47" s="52" t="s">
        <v>49</v>
      </c>
      <c r="C47" s="52"/>
      <c r="D47" t="s">
        <v>50</v>
      </c>
      <c r="T47" s="51" t="s">
        <v>81</v>
      </c>
      <c r="U47" s="51"/>
      <c r="V47">
        <v>183</v>
      </c>
    </row>
    <row r="48" spans="2:22" ht="15" customHeight="1" x14ac:dyDescent="0.25">
      <c r="B48" s="51"/>
      <c r="C48" s="51"/>
      <c r="D48" t="s">
        <v>51</v>
      </c>
      <c r="T48" s="51" t="s">
        <v>82</v>
      </c>
      <c r="U48" s="51"/>
      <c r="V48">
        <v>152</v>
      </c>
    </row>
    <row r="49" spans="2:24" ht="15" customHeight="1" x14ac:dyDescent="0.25">
      <c r="B49" s="51"/>
      <c r="C49" s="51"/>
      <c r="D49" t="s">
        <v>52</v>
      </c>
    </row>
    <row r="50" spans="2:24" ht="15" customHeight="1" x14ac:dyDescent="0.25">
      <c r="B50" s="51"/>
      <c r="C50" s="51"/>
    </row>
    <row r="51" spans="2:24" ht="15" customHeight="1" x14ac:dyDescent="0.25">
      <c r="B51" s="52" t="s">
        <v>53</v>
      </c>
      <c r="C51" s="52"/>
      <c r="D51" t="s">
        <v>54</v>
      </c>
      <c r="T51" s="51" t="s">
        <v>81</v>
      </c>
      <c r="U51" s="51"/>
      <c r="V51">
        <v>412</v>
      </c>
    </row>
    <row r="52" spans="2:24" ht="15" customHeight="1" x14ac:dyDescent="0.25">
      <c r="B52" s="51"/>
      <c r="C52" s="51"/>
      <c r="D52" t="s">
        <v>55</v>
      </c>
      <c r="T52" s="51" t="s">
        <v>82</v>
      </c>
      <c r="U52" s="51"/>
      <c r="V52">
        <v>348</v>
      </c>
    </row>
    <row r="53" spans="2:24" ht="15" customHeight="1" x14ac:dyDescent="0.25">
      <c r="B53" s="51"/>
      <c r="C53" s="51"/>
      <c r="D53" t="s">
        <v>56</v>
      </c>
    </row>
    <row r="54" spans="2:24" ht="15" customHeight="1" x14ac:dyDescent="0.25">
      <c r="B54" s="51"/>
      <c r="C54" s="51"/>
    </row>
    <row r="55" spans="2:24" ht="15" customHeight="1" x14ac:dyDescent="0.25">
      <c r="B55" s="52" t="s">
        <v>57</v>
      </c>
      <c r="C55" s="52"/>
      <c r="D55" t="s">
        <v>58</v>
      </c>
      <c r="T55" s="51" t="s">
        <v>81</v>
      </c>
      <c r="U55" s="51"/>
      <c r="V55">
        <v>191</v>
      </c>
    </row>
    <row r="56" spans="2:24" ht="15" customHeight="1" x14ac:dyDescent="0.25">
      <c r="B56" s="51"/>
      <c r="C56" s="51"/>
      <c r="D56" t="s">
        <v>59</v>
      </c>
      <c r="T56" s="51" t="s">
        <v>82</v>
      </c>
      <c r="U56" s="51"/>
      <c r="V56">
        <v>158</v>
      </c>
    </row>
    <row r="57" spans="2:24" ht="15" customHeight="1" x14ac:dyDescent="0.25">
      <c r="B57" s="51"/>
      <c r="C57" s="51"/>
      <c r="D57" t="s">
        <v>60</v>
      </c>
    </row>
    <row r="58" spans="2:24" ht="15" customHeight="1" x14ac:dyDescent="0.25">
      <c r="B58" s="51"/>
      <c r="C58" s="51"/>
    </row>
    <row r="59" spans="2:24" ht="15" customHeight="1" x14ac:dyDescent="0.25">
      <c r="B59" s="52" t="s">
        <v>61</v>
      </c>
      <c r="C59" s="52"/>
      <c r="D59" t="s">
        <v>62</v>
      </c>
      <c r="T59" s="51" t="s">
        <v>81</v>
      </c>
      <c r="U59" s="51"/>
      <c r="V59">
        <v>430</v>
      </c>
    </row>
    <row r="60" spans="2:24" ht="15" customHeight="1" x14ac:dyDescent="0.25">
      <c r="B60" s="51"/>
      <c r="C60" s="51"/>
      <c r="D60" t="s">
        <v>63</v>
      </c>
      <c r="T60" s="51" t="s">
        <v>82</v>
      </c>
      <c r="U60" s="51"/>
      <c r="V60">
        <v>339</v>
      </c>
    </row>
    <row r="61" spans="2:24" ht="15" customHeight="1" x14ac:dyDescent="0.25">
      <c r="B61" s="51"/>
      <c r="C61" s="51"/>
      <c r="D61" t="s">
        <v>64</v>
      </c>
    </row>
    <row r="62" spans="2:24" ht="15" customHeight="1" x14ac:dyDescent="0.25">
      <c r="B62" s="51"/>
      <c r="C62" s="51"/>
    </row>
    <row r="63" spans="2:24" ht="15" customHeight="1" x14ac:dyDescent="0.25">
      <c r="B63" s="52" t="s">
        <v>65</v>
      </c>
      <c r="C63" s="52"/>
      <c r="D63" t="s">
        <v>66</v>
      </c>
      <c r="T63" s="51" t="s">
        <v>81</v>
      </c>
      <c r="U63" s="51"/>
      <c r="V63" s="16">
        <v>1.3</v>
      </c>
      <c r="X63" t="s">
        <v>137</v>
      </c>
    </row>
    <row r="64" spans="2:24" ht="15" customHeight="1" x14ac:dyDescent="0.25">
      <c r="B64" s="51"/>
      <c r="C64" s="51"/>
      <c r="D64" t="s">
        <v>67</v>
      </c>
      <c r="T64" s="51" t="s">
        <v>82</v>
      </c>
      <c r="U64" s="51"/>
      <c r="V64" s="16">
        <v>0.7</v>
      </c>
      <c r="X64" t="s">
        <v>138</v>
      </c>
    </row>
    <row r="65" spans="2:4" ht="15" customHeight="1" x14ac:dyDescent="0.25">
      <c r="B65" s="51"/>
      <c r="C65" s="51"/>
      <c r="D65" t="s">
        <v>68</v>
      </c>
    </row>
    <row r="66" spans="2:4" ht="15" customHeight="1" x14ac:dyDescent="0.25">
      <c r="B66" s="51"/>
      <c r="C66" s="51"/>
      <c r="D66" t="s">
        <v>69</v>
      </c>
    </row>
    <row r="67" spans="2:4" ht="15" customHeight="1" x14ac:dyDescent="0.25">
      <c r="B67" s="51"/>
      <c r="C67" s="51"/>
      <c r="D67" t="s">
        <v>70</v>
      </c>
    </row>
    <row r="68" spans="2:4" ht="15" customHeight="1" x14ac:dyDescent="0.25">
      <c r="B68" s="15"/>
      <c r="C68" s="15"/>
    </row>
    <row r="69" spans="2:4" ht="15" customHeight="1" x14ac:dyDescent="0.25">
      <c r="B69" s="15"/>
      <c r="C69" s="15"/>
    </row>
    <row r="70" spans="2:4" ht="15" customHeight="1" x14ac:dyDescent="0.25">
      <c r="B70" s="15"/>
      <c r="C70" s="15"/>
    </row>
    <row r="71" spans="2:4" ht="15" customHeight="1" x14ac:dyDescent="0.25">
      <c r="B71" s="15"/>
      <c r="C71" s="15"/>
    </row>
    <row r="72" spans="2:4" ht="15" customHeight="1" x14ac:dyDescent="0.25">
      <c r="B72" s="15"/>
      <c r="C72" s="15"/>
    </row>
    <row r="73" spans="2:4" ht="15" customHeight="1" x14ac:dyDescent="0.25">
      <c r="B73" s="15"/>
      <c r="C73" s="15"/>
    </row>
    <row r="74" spans="2:4" ht="15" customHeight="1" x14ac:dyDescent="0.25">
      <c r="B74" s="15"/>
      <c r="C74" s="15"/>
    </row>
    <row r="75" spans="2:4" ht="15" customHeight="1" x14ac:dyDescent="0.25">
      <c r="B75" s="15"/>
      <c r="C75" s="15"/>
    </row>
    <row r="76" spans="2:4" ht="15" customHeight="1" x14ac:dyDescent="0.25">
      <c r="B76" s="15"/>
      <c r="C76" s="15"/>
    </row>
    <row r="77" spans="2:4" ht="15" customHeight="1" x14ac:dyDescent="0.25">
      <c r="B77" s="15"/>
      <c r="C77" s="15"/>
    </row>
    <row r="78" spans="2:4" ht="15" customHeight="1" x14ac:dyDescent="0.25">
      <c r="B78" s="15"/>
      <c r="C78" s="15"/>
    </row>
    <row r="79" spans="2:4" ht="15" customHeight="1" x14ac:dyDescent="0.25">
      <c r="B79" s="15"/>
      <c r="C79" s="15"/>
    </row>
    <row r="80" spans="2:4" ht="15" customHeight="1" x14ac:dyDescent="0.25">
      <c r="B80" s="15"/>
      <c r="C80" s="15"/>
    </row>
    <row r="81" spans="2:3" ht="15" customHeight="1" x14ac:dyDescent="0.25">
      <c r="B81" s="15"/>
      <c r="C81" s="15"/>
    </row>
    <row r="82" spans="2:3" ht="15" customHeight="1" x14ac:dyDescent="0.25">
      <c r="B82" s="15"/>
      <c r="C82" s="15"/>
    </row>
    <row r="83" spans="2:3" ht="15" customHeight="1" x14ac:dyDescent="0.25">
      <c r="B83" s="15"/>
      <c r="C83" s="15"/>
    </row>
    <row r="84" spans="2:3" ht="15" customHeight="1" x14ac:dyDescent="0.25">
      <c r="B84" s="15"/>
      <c r="C84" s="15"/>
    </row>
    <row r="85" spans="2:3" ht="15" customHeight="1" x14ac:dyDescent="0.25">
      <c r="B85" s="15"/>
      <c r="C85" s="15"/>
    </row>
    <row r="86" spans="2:3" ht="15" customHeight="1" x14ac:dyDescent="0.25">
      <c r="B86" s="15"/>
      <c r="C86" s="15"/>
    </row>
    <row r="87" spans="2:3" ht="15" customHeight="1" x14ac:dyDescent="0.25">
      <c r="B87" s="15"/>
      <c r="C87" s="15"/>
    </row>
    <row r="88" spans="2:3" ht="15" customHeight="1" x14ac:dyDescent="0.25">
      <c r="B88" s="15"/>
      <c r="C88" s="15"/>
    </row>
    <row r="89" spans="2:3" ht="15" customHeight="1" x14ac:dyDescent="0.25">
      <c r="B89" s="15"/>
      <c r="C89" s="15"/>
    </row>
    <row r="90" spans="2:3" ht="15" customHeight="1" x14ac:dyDescent="0.25">
      <c r="B90" s="15"/>
      <c r="C90" s="15"/>
    </row>
    <row r="91" spans="2:3" ht="15" customHeight="1" x14ac:dyDescent="0.25">
      <c r="B91" s="15"/>
      <c r="C91" s="15"/>
    </row>
    <row r="92" spans="2:3" ht="15" customHeight="1" x14ac:dyDescent="0.25">
      <c r="B92" s="15"/>
      <c r="C92" s="15"/>
    </row>
    <row r="93" spans="2:3" ht="15" customHeight="1" x14ac:dyDescent="0.25">
      <c r="B93" s="15"/>
      <c r="C93" s="15"/>
    </row>
    <row r="94" spans="2:3" ht="15" customHeight="1" x14ac:dyDescent="0.25">
      <c r="B94" s="15"/>
      <c r="C94" s="15"/>
    </row>
    <row r="95" spans="2:3" ht="15" customHeight="1" x14ac:dyDescent="0.25">
      <c r="B95" s="15"/>
      <c r="C95" s="15"/>
    </row>
    <row r="96" spans="2:3" ht="15" customHeight="1" x14ac:dyDescent="0.25">
      <c r="B96" s="15"/>
      <c r="C96" s="15"/>
    </row>
    <row r="97" spans="2:12" ht="15" hidden="1" customHeight="1" x14ac:dyDescent="0.25">
      <c r="B97" s="1" t="s">
        <v>11</v>
      </c>
      <c r="C97">
        <v>702</v>
      </c>
      <c r="D97">
        <v>230</v>
      </c>
      <c r="E97">
        <v>337</v>
      </c>
      <c r="F97">
        <v>152</v>
      </c>
      <c r="G97">
        <v>348</v>
      </c>
      <c r="H97">
        <v>158</v>
      </c>
      <c r="I97">
        <v>339</v>
      </c>
      <c r="J97" s="16">
        <v>0.7</v>
      </c>
      <c r="K97" t="s">
        <v>12</v>
      </c>
    </row>
    <row r="98" spans="2:12" ht="15" hidden="1" customHeight="1" x14ac:dyDescent="0.25">
      <c r="B98" s="1" t="s">
        <v>13</v>
      </c>
      <c r="C98">
        <v>144</v>
      </c>
      <c r="D98">
        <v>65</v>
      </c>
      <c r="E98">
        <v>62</v>
      </c>
      <c r="F98">
        <v>31</v>
      </c>
      <c r="G98">
        <v>64</v>
      </c>
      <c r="H98">
        <v>33</v>
      </c>
      <c r="I98">
        <v>91</v>
      </c>
      <c r="J98" s="16">
        <v>0.6</v>
      </c>
      <c r="K98" t="s">
        <v>14</v>
      </c>
    </row>
    <row r="99" spans="2:12" ht="15" hidden="1" customHeight="1" x14ac:dyDescent="0.25">
      <c r="C99">
        <f>(C10-C97)/C98</f>
        <v>0.33333333333333331</v>
      </c>
      <c r="D99">
        <f>(D10-D97)/D98</f>
        <v>0.66153846153846152</v>
      </c>
      <c r="E99">
        <f>(E10-E97)/E98</f>
        <v>0.11290322580645161</v>
      </c>
      <c r="F99">
        <f>(F10-F97)/F98</f>
        <v>0.25806451612903225</v>
      </c>
      <c r="G99">
        <f>(G10-G97)/G98</f>
        <v>1</v>
      </c>
      <c r="H99">
        <f>(H10-H97)/H98</f>
        <v>0.5757575757575758</v>
      </c>
      <c r="I99">
        <f>(I10-I97)/I98</f>
        <v>0.72527472527472525</v>
      </c>
      <c r="J99">
        <f>(L10-J97)/J98</f>
        <v>0.50000000000000011</v>
      </c>
      <c r="L99" s="3">
        <f>AVERAGE(C99:I99)</f>
        <v>0.52383883397708286</v>
      </c>
    </row>
    <row r="100" spans="2:12" ht="15" hidden="1" customHeight="1" x14ac:dyDescent="0.25">
      <c r="C100">
        <f>IF(C99&lt;0.5, (C104+((C103-C104)*((C99)*2))), (C103+((C102-C103)*((C99-0.5)*2))))</f>
        <v>91.666666666666657</v>
      </c>
      <c r="D100">
        <f>IF(D99&lt;0.5, (D104+((D103-D104)*((D99)*2))), (D103+((D102-D103)*((D99-0.5)*2))))</f>
        <v>112.92307692307692</v>
      </c>
      <c r="E100">
        <f>IF(E99&lt;0.5, (E104+((E103-E104)*((E99)*2))), (E103+((E102-E103)*((E99-0.5)*2))))</f>
        <v>80.645161290322577</v>
      </c>
      <c r="F100">
        <f>IF(F99&lt;0.5, (F104+((F103-F104)*((F99)*2))), (F103+((F102-F103)*((F99-0.5)*2))))</f>
        <v>92.741935483870975</v>
      </c>
      <c r="G100">
        <f>IF(G99&lt;0.5, (G104+((G103-G104)*((G99)*2))), (G103+((G102-G103)*((G99-0.5)*2))))</f>
        <v>115</v>
      </c>
      <c r="H100">
        <f>IF(H99&lt;0.5, (H104+((H103-H104)*((H99)*2))), (H103+((H102-H103)*((H99-0.5)*2))))</f>
        <v>102.27272727272728</v>
      </c>
      <c r="I100">
        <f>IF(I99&lt;0.5, (I104+((I103-I104)*((I99)*2))), (I103+((I102-I103)*((I99-0.5)*2))))</f>
        <v>118.02197802197801</v>
      </c>
      <c r="J100">
        <f>IF(J99&lt;0.5, (J104+((J103-J104)*((J99)*2))), (J103+((J102-J103)*((J99-0.5)*2))))</f>
        <v>100</v>
      </c>
      <c r="L100" t="s">
        <v>30</v>
      </c>
    </row>
    <row r="101" spans="2:12" ht="15" hidden="1" customHeight="1" x14ac:dyDescent="0.25"/>
    <row r="102" spans="2:12" ht="15" hidden="1" customHeight="1" x14ac:dyDescent="0.25">
      <c r="C102">
        <v>115</v>
      </c>
      <c r="D102">
        <v>140</v>
      </c>
      <c r="E102">
        <v>115</v>
      </c>
      <c r="F102">
        <v>115</v>
      </c>
      <c r="G102">
        <v>115</v>
      </c>
      <c r="H102">
        <v>115</v>
      </c>
      <c r="I102">
        <v>140</v>
      </c>
      <c r="J102">
        <v>130</v>
      </c>
    </row>
    <row r="103" spans="2:12" ht="15" hidden="1" customHeight="1" x14ac:dyDescent="0.25">
      <c r="C103">
        <v>100</v>
      </c>
      <c r="D103">
        <v>100</v>
      </c>
      <c r="E103">
        <v>100</v>
      </c>
      <c r="F103">
        <v>100</v>
      </c>
      <c r="G103">
        <v>100</v>
      </c>
      <c r="H103">
        <v>100</v>
      </c>
      <c r="I103">
        <v>100</v>
      </c>
      <c r="J103">
        <v>100</v>
      </c>
    </row>
    <row r="104" spans="2:12" ht="15" hidden="1" customHeight="1" x14ac:dyDescent="0.25">
      <c r="C104">
        <v>75</v>
      </c>
      <c r="D104">
        <v>70</v>
      </c>
      <c r="E104">
        <v>75</v>
      </c>
      <c r="F104">
        <v>85</v>
      </c>
      <c r="G104">
        <v>75</v>
      </c>
      <c r="H104">
        <v>85</v>
      </c>
      <c r="I104">
        <v>65</v>
      </c>
      <c r="J104">
        <v>70</v>
      </c>
    </row>
    <row r="106" spans="2:12" ht="15" customHeight="1" x14ac:dyDescent="0.25">
      <c r="B106" s="15"/>
      <c r="C106" s="15"/>
    </row>
    <row r="107" spans="2:12" ht="15" customHeight="1" x14ac:dyDescent="0.25">
      <c r="B107" s="15"/>
      <c r="C107" s="15"/>
    </row>
    <row r="108" spans="2:12" ht="15" customHeight="1" x14ac:dyDescent="0.25">
      <c r="B108" s="15"/>
      <c r="C108" s="15"/>
    </row>
    <row r="109" spans="2:12" ht="15" customHeight="1" x14ac:dyDescent="0.25">
      <c r="B109" s="15"/>
      <c r="C109" s="15"/>
    </row>
    <row r="110" spans="2:12" ht="15" customHeight="1" x14ac:dyDescent="0.25">
      <c r="B110" s="15"/>
      <c r="C110" s="15"/>
    </row>
    <row r="111" spans="2:12" ht="15" customHeight="1" x14ac:dyDescent="0.25">
      <c r="B111" s="15"/>
      <c r="C111" s="15"/>
    </row>
    <row r="112" spans="2:12" ht="15" customHeight="1" x14ac:dyDescent="0.25">
      <c r="B112" s="15"/>
      <c r="C112" s="15"/>
    </row>
  </sheetData>
  <mergeCells count="61">
    <mergeCell ref="B34:C34"/>
    <mergeCell ref="D2:J2"/>
    <mergeCell ref="D3:J3"/>
    <mergeCell ref="D4:J4"/>
    <mergeCell ref="D5:J5"/>
    <mergeCell ref="D6:J6"/>
    <mergeCell ref="C16:J16"/>
    <mergeCell ref="C8:J8"/>
    <mergeCell ref="B19:J19"/>
    <mergeCell ref="B31:C31"/>
    <mergeCell ref="B32:C32"/>
    <mergeCell ref="B33:C33"/>
    <mergeCell ref="B46:C46"/>
    <mergeCell ref="B35:C35"/>
    <mergeCell ref="B36:C36"/>
    <mergeCell ref="B37:C37"/>
    <mergeCell ref="B38:C38"/>
    <mergeCell ref="B39:C39"/>
    <mergeCell ref="B40:C40"/>
    <mergeCell ref="B41:C41"/>
    <mergeCell ref="B42:C42"/>
    <mergeCell ref="B43:C43"/>
    <mergeCell ref="B44:C44"/>
    <mergeCell ref="B45:C45"/>
    <mergeCell ref="B58:C58"/>
    <mergeCell ref="B47:C47"/>
    <mergeCell ref="B48:C48"/>
    <mergeCell ref="B49:C49"/>
    <mergeCell ref="B50:C50"/>
    <mergeCell ref="B51:C51"/>
    <mergeCell ref="B52:C52"/>
    <mergeCell ref="B53:C53"/>
    <mergeCell ref="B54:C54"/>
    <mergeCell ref="B55:C55"/>
    <mergeCell ref="B56:C56"/>
    <mergeCell ref="B57:C57"/>
    <mergeCell ref="B65:C65"/>
    <mergeCell ref="B66:C66"/>
    <mergeCell ref="B67:C67"/>
    <mergeCell ref="T31:U31"/>
    <mergeCell ref="T32:U32"/>
    <mergeCell ref="T37:U37"/>
    <mergeCell ref="T38:U38"/>
    <mergeCell ref="T43:U43"/>
    <mergeCell ref="T44:U44"/>
    <mergeCell ref="T47:U47"/>
    <mergeCell ref="B59:C59"/>
    <mergeCell ref="B60:C60"/>
    <mergeCell ref="B61:C61"/>
    <mergeCell ref="B62:C62"/>
    <mergeCell ref="B63:C63"/>
    <mergeCell ref="B64:C64"/>
    <mergeCell ref="T60:U60"/>
    <mergeCell ref="T63:U63"/>
    <mergeCell ref="T64:U64"/>
    <mergeCell ref="T48:U48"/>
    <mergeCell ref="T51:U51"/>
    <mergeCell ref="T52:U52"/>
    <mergeCell ref="T55:U55"/>
    <mergeCell ref="T56:U56"/>
    <mergeCell ref="T59:U59"/>
  </mergeCells>
  <conditionalFormatting sqref="L99">
    <cfRule type="cellIs" dxfId="43" priority="33" operator="between">
      <formula>0.47</formula>
      <formula>0.53</formula>
    </cfRule>
    <cfRule type="cellIs" dxfId="42" priority="34" operator="lessThan">
      <formula>0.47</formula>
    </cfRule>
    <cfRule type="cellIs" dxfId="41" priority="35" operator="greaterThan">
      <formula>0.53</formula>
    </cfRule>
  </conditionalFormatting>
  <conditionalFormatting sqref="C17:J17">
    <cfRule type="containsText" dxfId="40" priority="26" operator="containsText" text="F">
      <formula>NOT(ISERROR(SEARCH("F",C17)))</formula>
    </cfRule>
    <cfRule type="containsText" dxfId="39" priority="27" operator="containsText" text="E">
      <formula>NOT(ISERROR(SEARCH("E",C17)))</formula>
    </cfRule>
    <cfRule type="containsText" dxfId="38" priority="28" operator="containsText" text="D">
      <formula>NOT(ISERROR(SEARCH("D",C17)))</formula>
    </cfRule>
    <cfRule type="containsText" dxfId="37" priority="29" operator="containsText" text="C">
      <formula>NOT(ISERROR(SEARCH("C",C17)))</formula>
    </cfRule>
    <cfRule type="containsText" dxfId="36" priority="30" operator="containsText" text="B">
      <formula>NOT(ISERROR(SEARCH("B",C17)))</formula>
    </cfRule>
    <cfRule type="containsText" dxfId="35" priority="31" operator="containsText" text="A">
      <formula>NOT(ISERROR(SEARCH("A",C17)))</formula>
    </cfRule>
    <cfRule type="containsText" dxfId="34" priority="32" operator="containsText" text="S">
      <formula>NOT(ISERROR(SEARCH("S",C17)))</formula>
    </cfRule>
  </conditionalFormatting>
  <conditionalFormatting sqref="J10:J15">
    <cfRule type="cellIs" dxfId="33" priority="24" operator="lessThan">
      <formula>2</formula>
    </cfRule>
    <cfRule type="cellIs" dxfId="32" priority="25" operator="greaterThan">
      <formula>5</formula>
    </cfRule>
  </conditionalFormatting>
  <conditionalFormatting sqref="I10:I15">
    <cfRule type="expression" dxfId="31" priority="22">
      <formula>$I$10&lt;339</formula>
    </cfRule>
    <cfRule type="expression" dxfId="30" priority="23">
      <formula>$I$10&gt;430</formula>
    </cfRule>
  </conditionalFormatting>
  <conditionalFormatting sqref="H10:H15">
    <cfRule type="expression" dxfId="29" priority="20">
      <formula>$H$10&lt;158</formula>
    </cfRule>
    <cfRule type="expression" dxfId="28" priority="21">
      <formula>$H$10&gt;191</formula>
    </cfRule>
  </conditionalFormatting>
  <conditionalFormatting sqref="G10:G15">
    <cfRule type="expression" dxfId="27" priority="18">
      <formula>$G$10&lt;348</formula>
    </cfRule>
    <cfRule type="expression" dxfId="26" priority="19">
      <formula>$G$10&gt;412</formula>
    </cfRule>
  </conditionalFormatting>
  <conditionalFormatting sqref="F10:F15">
    <cfRule type="expression" dxfId="25" priority="16">
      <formula>$F$10&lt;152</formula>
    </cfRule>
    <cfRule type="expression" dxfId="24" priority="17">
      <formula>$F$10&gt;183</formula>
    </cfRule>
  </conditionalFormatting>
  <conditionalFormatting sqref="E10:E15">
    <cfRule type="expression" dxfId="23" priority="14">
      <formula>$E$10&lt;337</formula>
    </cfRule>
    <cfRule type="expression" dxfId="22" priority="15">
      <formula>$E$10&gt;399</formula>
    </cfRule>
  </conditionalFormatting>
  <conditionalFormatting sqref="D10:D15">
    <cfRule type="expression" dxfId="21" priority="12">
      <formula>$D$10&lt;230</formula>
    </cfRule>
    <cfRule type="expression" dxfId="20" priority="13">
      <formula>$D$10&gt;295</formula>
    </cfRule>
  </conditionalFormatting>
  <conditionalFormatting sqref="C10:C15">
    <cfRule type="expression" dxfId="19" priority="10">
      <formula>$C$10&lt;702</formula>
    </cfRule>
    <cfRule type="expression" dxfId="18" priority="11">
      <formula>$C$10&gt;846</formula>
    </cfRule>
  </conditionalFormatting>
  <conditionalFormatting sqref="D3:J3">
    <cfRule type="containsText" dxfId="15" priority="4" stopIfTrue="1" operator="containsText" text="Mercury">
      <formula>NOT(ISERROR(SEARCH("Mercury",D3)))</formula>
    </cfRule>
    <cfRule type="containsText" dxfId="14" priority="5" stopIfTrue="1" operator="containsText" text="Jupiter">
      <formula>NOT(ISERROR(SEARCH("Jupiter",D3)))</formula>
    </cfRule>
    <cfRule type="containsText" dxfId="13" priority="6" stopIfTrue="1" operator="containsText" text="Mars">
      <formula>NOT(ISERROR(SEARCH("Mars",D3)))</formula>
    </cfRule>
    <cfRule type="containsText" dxfId="12" priority="7" stopIfTrue="1" operator="containsText" text="Venus">
      <formula>NOT(ISERROR(SEARCH("Venus",D3)))</formula>
    </cfRule>
  </conditionalFormatting>
  <conditionalFormatting sqref="L17">
    <cfRule type="containsText" dxfId="5" priority="1" operator="containsText" text="HI">
      <formula>NOT(ISERROR(SEARCH("HI",L17)))</formula>
    </cfRule>
    <cfRule type="containsText" dxfId="4" priority="2" operator="containsText" text="OK">
      <formula>NOT(ISERROR(SEARCH("OK",L17)))</formula>
    </cfRule>
    <cfRule type="containsText" dxfId="3" priority="3" operator="containsText" text="LW">
      <formula>NOT(ISERROR(SEARCH("LW",L17)))</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Freelancer Template</vt:lpstr>
      <vt:lpstr>Physical Template</vt:lpstr>
      <vt:lpstr>Caster Template</vt:lpstr>
      <vt:lpstr>Supplementals</vt:lpstr>
      <vt:lpstr>Example - Rolina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Rolina</dc:creator>
  <cp:lastModifiedBy>Rolina</cp:lastModifiedBy>
  <dcterms:created xsi:type="dcterms:W3CDTF">2013-06-28T12:14:26Z</dcterms:created>
  <dcterms:modified xsi:type="dcterms:W3CDTF">2014-07-16T01:25:14Z</dcterms:modified>
</cp:coreProperties>
</file>